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CTE &amp; WORLD BANK\"/>
    </mc:Choice>
  </mc:AlternateContent>
  <bookViews>
    <workbookView xWindow="0" yWindow="0" windowWidth="20490" windowHeight="7050"/>
  </bookViews>
  <sheets>
    <sheet name="Sources and Uses of Funds" sheetId="4" r:id="rId1"/>
    <sheet name="uses of fund by component" sheetId="8" r:id="rId2"/>
    <sheet name="NOTES " sheetId="16" r:id="rId3"/>
    <sheet name="EEP" sheetId="17" r:id="rId4"/>
  </sheets>
  <calcPr calcId="162913"/>
</workbook>
</file>

<file path=xl/calcChain.xml><?xml version="1.0" encoding="utf-8"?>
<calcChain xmlns="http://schemas.openxmlformats.org/spreadsheetml/2006/main">
  <c r="D5" i="17" l="1"/>
  <c r="B16" i="17"/>
  <c r="D16" i="17" s="1"/>
  <c r="F16" i="17" s="1"/>
  <c r="F6" i="17"/>
  <c r="F7" i="17"/>
  <c r="F8" i="17"/>
  <c r="F9" i="17"/>
  <c r="F10" i="17"/>
  <c r="F11" i="17"/>
  <c r="F12" i="17"/>
  <c r="F13" i="17"/>
  <c r="F14" i="17"/>
  <c r="F15" i="17"/>
  <c r="D6" i="17"/>
  <c r="D7" i="17"/>
  <c r="D8" i="17"/>
  <c r="D9" i="17"/>
  <c r="D10" i="17"/>
  <c r="D11" i="17"/>
  <c r="D12" i="17"/>
  <c r="D13" i="17"/>
  <c r="D14" i="17"/>
  <c r="D15" i="17"/>
  <c r="B15" i="17"/>
  <c r="B14" i="17"/>
  <c r="B13" i="17"/>
  <c r="B12" i="17"/>
  <c r="B11" i="17"/>
  <c r="B10" i="17"/>
  <c r="B9" i="17"/>
  <c r="B8" i="17"/>
  <c r="B7" i="17"/>
  <c r="B6" i="17"/>
  <c r="B5" i="17"/>
  <c r="F5" i="17" l="1"/>
  <c r="F17" i="17" l="1"/>
  <c r="D17" i="17"/>
  <c r="B17" i="17"/>
  <c r="E10" i="16" l="1"/>
  <c r="D10" i="16"/>
  <c r="D6" i="16" l="1"/>
  <c r="D23" i="16"/>
  <c r="D39" i="16"/>
  <c r="D16" i="16"/>
  <c r="D12" i="16"/>
  <c r="E12" i="16"/>
  <c r="D27" i="16"/>
  <c r="E311" i="8"/>
  <c r="E207" i="8"/>
  <c r="E208" i="8"/>
  <c r="E212" i="8"/>
  <c r="E213" i="8"/>
  <c r="E214" i="8"/>
  <c r="E215" i="8"/>
  <c r="E216" i="8"/>
  <c r="E220" i="8"/>
  <c r="E221" i="8"/>
  <c r="E222" i="8"/>
  <c r="E223" i="8"/>
  <c r="E224" i="8"/>
  <c r="E228" i="8"/>
  <c r="E229" i="8"/>
  <c r="E230" i="8"/>
  <c r="E231" i="8"/>
  <c r="E232" i="8"/>
  <c r="E236" i="8"/>
  <c r="E237" i="8"/>
  <c r="E238" i="8"/>
  <c r="E239" i="8"/>
  <c r="E240" i="8"/>
  <c r="E244" i="8"/>
  <c r="E245" i="8"/>
  <c r="E246" i="8"/>
  <c r="E247" i="8"/>
  <c r="E206" i="8"/>
  <c r="E195" i="8"/>
  <c r="E196" i="8"/>
  <c r="E197" i="8"/>
  <c r="E198" i="8"/>
  <c r="E199" i="8"/>
  <c r="E200" i="8"/>
  <c r="E201" i="8"/>
  <c r="E202" i="8"/>
  <c r="E203" i="8"/>
  <c r="E204" i="8"/>
  <c r="E205" i="8"/>
  <c r="E209" i="8"/>
  <c r="E210" i="8"/>
  <c r="E211" i="8"/>
  <c r="E217" i="8"/>
  <c r="E218" i="8"/>
  <c r="E219" i="8"/>
  <c r="E225" i="8"/>
  <c r="E226" i="8"/>
  <c r="E227" i="8"/>
  <c r="E233" i="8"/>
  <c r="E234" i="8"/>
  <c r="E235" i="8"/>
  <c r="E241" i="8"/>
  <c r="E242" i="8"/>
  <c r="E243" i="8"/>
  <c r="E194" i="8"/>
  <c r="G191" i="8"/>
  <c r="E179" i="8"/>
  <c r="E178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49" i="8"/>
  <c r="G23" i="8"/>
  <c r="G24" i="8"/>
  <c r="G25" i="8"/>
  <c r="G26" i="8"/>
  <c r="G27" i="8"/>
  <c r="G28" i="8"/>
  <c r="G22" i="8"/>
  <c r="E23" i="8"/>
  <c r="E24" i="8"/>
  <c r="E25" i="8"/>
  <c r="E26" i="8"/>
  <c r="E27" i="8"/>
  <c r="E28" i="8"/>
  <c r="E22" i="8"/>
  <c r="E191" i="8" l="1"/>
  <c r="H26" i="8"/>
  <c r="D14" i="16"/>
  <c r="D43" i="16" s="1"/>
  <c r="F311" i="8"/>
  <c r="H311" i="8" s="1"/>
  <c r="F195" i="8"/>
  <c r="H195" i="8" s="1"/>
  <c r="F196" i="8"/>
  <c r="H196" i="8" s="1"/>
  <c r="F197" i="8"/>
  <c r="H197" i="8" s="1"/>
  <c r="F198" i="8"/>
  <c r="H198" i="8" s="1"/>
  <c r="F199" i="8"/>
  <c r="H199" i="8" s="1"/>
  <c r="F200" i="8"/>
  <c r="H200" i="8" s="1"/>
  <c r="F201" i="8"/>
  <c r="H201" i="8" s="1"/>
  <c r="F202" i="8"/>
  <c r="H202" i="8" s="1"/>
  <c r="F203" i="8"/>
  <c r="H203" i="8" s="1"/>
  <c r="F204" i="8"/>
  <c r="H204" i="8" s="1"/>
  <c r="F205" i="8"/>
  <c r="H205" i="8" s="1"/>
  <c r="F206" i="8"/>
  <c r="H206" i="8" s="1"/>
  <c r="F207" i="8"/>
  <c r="H207" i="8" s="1"/>
  <c r="F208" i="8"/>
  <c r="H208" i="8" s="1"/>
  <c r="F209" i="8"/>
  <c r="H209" i="8" s="1"/>
  <c r="F210" i="8"/>
  <c r="H210" i="8" s="1"/>
  <c r="F211" i="8"/>
  <c r="H211" i="8" s="1"/>
  <c r="F212" i="8"/>
  <c r="H212" i="8" s="1"/>
  <c r="F213" i="8"/>
  <c r="H213" i="8" s="1"/>
  <c r="F214" i="8"/>
  <c r="H214" i="8" s="1"/>
  <c r="F215" i="8"/>
  <c r="H215" i="8" s="1"/>
  <c r="F216" i="8"/>
  <c r="H216" i="8" s="1"/>
  <c r="F217" i="8"/>
  <c r="H217" i="8" s="1"/>
  <c r="F218" i="8"/>
  <c r="H218" i="8" s="1"/>
  <c r="F219" i="8"/>
  <c r="H219" i="8" s="1"/>
  <c r="F220" i="8"/>
  <c r="H220" i="8" s="1"/>
  <c r="F221" i="8"/>
  <c r="H221" i="8" s="1"/>
  <c r="F222" i="8"/>
  <c r="H222" i="8" s="1"/>
  <c r="F223" i="8"/>
  <c r="H223" i="8" s="1"/>
  <c r="F224" i="8"/>
  <c r="H224" i="8" s="1"/>
  <c r="F225" i="8"/>
  <c r="H225" i="8" s="1"/>
  <c r="F226" i="8"/>
  <c r="H226" i="8" s="1"/>
  <c r="F227" i="8"/>
  <c r="H227" i="8" s="1"/>
  <c r="F228" i="8"/>
  <c r="H228" i="8" s="1"/>
  <c r="F229" i="8"/>
  <c r="H229" i="8" s="1"/>
  <c r="F230" i="8"/>
  <c r="H230" i="8" s="1"/>
  <c r="F231" i="8"/>
  <c r="H231" i="8" s="1"/>
  <c r="F232" i="8"/>
  <c r="H232" i="8" s="1"/>
  <c r="F233" i="8"/>
  <c r="H233" i="8" s="1"/>
  <c r="F234" i="8"/>
  <c r="H234" i="8" s="1"/>
  <c r="F235" i="8"/>
  <c r="H235" i="8" s="1"/>
  <c r="F236" i="8"/>
  <c r="H236" i="8" s="1"/>
  <c r="F237" i="8"/>
  <c r="H237" i="8" s="1"/>
  <c r="F238" i="8"/>
  <c r="H238" i="8" s="1"/>
  <c r="F239" i="8"/>
  <c r="H239" i="8" s="1"/>
  <c r="F240" i="8"/>
  <c r="H240" i="8" s="1"/>
  <c r="F241" i="8"/>
  <c r="H241" i="8" s="1"/>
  <c r="F242" i="8"/>
  <c r="H242" i="8" s="1"/>
  <c r="F243" i="8"/>
  <c r="H243" i="8" s="1"/>
  <c r="F244" i="8"/>
  <c r="H244" i="8" s="1"/>
  <c r="F245" i="8"/>
  <c r="H245" i="8" s="1"/>
  <c r="F246" i="8"/>
  <c r="H246" i="8" s="1"/>
  <c r="F247" i="8"/>
  <c r="H247" i="8" s="1"/>
  <c r="F194" i="8"/>
  <c r="H194" i="8" s="1"/>
  <c r="F179" i="8"/>
  <c r="H179" i="8" s="1"/>
  <c r="F178" i="8"/>
  <c r="F150" i="8"/>
  <c r="H150" i="8" s="1"/>
  <c r="F151" i="8"/>
  <c r="H151" i="8" s="1"/>
  <c r="F152" i="8"/>
  <c r="H152" i="8" s="1"/>
  <c r="F153" i="8"/>
  <c r="H153" i="8" s="1"/>
  <c r="F154" i="8"/>
  <c r="H154" i="8" s="1"/>
  <c r="F155" i="8"/>
  <c r="H155" i="8" s="1"/>
  <c r="F156" i="8"/>
  <c r="H156" i="8" s="1"/>
  <c r="F157" i="8"/>
  <c r="H157" i="8" s="1"/>
  <c r="F158" i="8"/>
  <c r="H158" i="8" s="1"/>
  <c r="F159" i="8"/>
  <c r="H159" i="8" s="1"/>
  <c r="F160" i="8"/>
  <c r="H160" i="8" s="1"/>
  <c r="F161" i="8"/>
  <c r="H161" i="8" s="1"/>
  <c r="F149" i="8"/>
  <c r="H149" i="8" s="1"/>
  <c r="H175" i="8" s="1"/>
  <c r="F23" i="8"/>
  <c r="H23" i="8" s="1"/>
  <c r="F24" i="8"/>
  <c r="H24" i="8" s="1"/>
  <c r="F25" i="8"/>
  <c r="H25" i="8" s="1"/>
  <c r="F26" i="8"/>
  <c r="F27" i="8"/>
  <c r="H27" i="8" s="1"/>
  <c r="F28" i="8"/>
  <c r="H28" i="8" s="1"/>
  <c r="F22" i="8"/>
  <c r="H22" i="8" s="1"/>
  <c r="D41" i="4"/>
  <c r="D42" i="4"/>
  <c r="D40" i="4"/>
  <c r="D25" i="4"/>
  <c r="D23" i="4"/>
  <c r="D24" i="4"/>
  <c r="D22" i="4"/>
  <c r="D19" i="4"/>
  <c r="D17" i="4"/>
  <c r="D18" i="4"/>
  <c r="D16" i="4"/>
  <c r="E30" i="4"/>
  <c r="F30" i="4" s="1"/>
  <c r="E31" i="4"/>
  <c r="F31" i="4" s="1"/>
  <c r="H178" i="8" l="1"/>
  <c r="H191" i="8" s="1"/>
  <c r="F191" i="8"/>
  <c r="C110" i="8"/>
  <c r="C175" i="8" l="1"/>
  <c r="D32" i="4" s="1"/>
  <c r="E32" i="4" s="1"/>
  <c r="F32" i="4" s="1"/>
  <c r="C191" i="8"/>
  <c r="D33" i="4" s="1"/>
  <c r="E33" i="4" s="1"/>
  <c r="F33" i="4" s="1"/>
  <c r="C146" i="8"/>
  <c r="C308" i="8"/>
  <c r="D34" i="4" s="1"/>
  <c r="E34" i="4" s="1"/>
  <c r="F34" i="4" s="1"/>
  <c r="D308" i="8"/>
  <c r="E308" i="8"/>
  <c r="F308" i="8"/>
  <c r="G308" i="8"/>
  <c r="H308" i="8"/>
  <c r="D110" i="8"/>
  <c r="E110" i="8"/>
  <c r="F110" i="8"/>
  <c r="D175" i="8"/>
  <c r="D83" i="8"/>
  <c r="D146" i="8"/>
  <c r="D191" i="8"/>
  <c r="D322" i="8"/>
  <c r="E175" i="8"/>
  <c r="G83" i="8"/>
  <c r="F83" i="8"/>
  <c r="F322" i="8"/>
  <c r="G322" i="8"/>
  <c r="G175" i="8"/>
  <c r="F175" i="8"/>
  <c r="G110" i="8"/>
  <c r="E325" i="8"/>
  <c r="E326" i="8"/>
  <c r="E146" i="8"/>
  <c r="E322" i="8"/>
  <c r="H83" i="8"/>
  <c r="D328" i="8"/>
  <c r="C328" i="8"/>
  <c r="E83" i="8"/>
  <c r="C83" i="8"/>
  <c r="D29" i="4" s="1"/>
  <c r="C322" i="8"/>
  <c r="D35" i="4" s="1"/>
  <c r="E35" i="4" s="1"/>
  <c r="F35" i="4" s="1"/>
  <c r="F333" i="8" l="1"/>
  <c r="G333" i="8"/>
  <c r="E328" i="8"/>
  <c r="E333" i="8"/>
  <c r="D333" i="8"/>
  <c r="H333" i="8"/>
  <c r="E29" i="4"/>
  <c r="F29" i="4" s="1"/>
  <c r="D37" i="4"/>
  <c r="C333" i="8"/>
  <c r="E37" i="4" l="1"/>
  <c r="D43" i="4"/>
  <c r="F37" i="4" l="1"/>
  <c r="F43" i="4" s="1"/>
  <c r="E43" i="4"/>
</calcChain>
</file>

<file path=xl/sharedStrings.xml><?xml version="1.0" encoding="utf-8"?>
<sst xmlns="http://schemas.openxmlformats.org/spreadsheetml/2006/main" count="204" uniqueCount="176">
  <si>
    <t>Total</t>
  </si>
  <si>
    <t>Expenditure</t>
  </si>
  <si>
    <t>Sources of Fund</t>
  </si>
  <si>
    <t>Opening Cash Balance</t>
  </si>
  <si>
    <t>Add Receipts</t>
  </si>
  <si>
    <t>Total Financing</t>
  </si>
  <si>
    <t>Total Closing Cash Balance</t>
  </si>
  <si>
    <t>Actual</t>
  </si>
  <si>
    <t>Planned</t>
  </si>
  <si>
    <t>Variance</t>
  </si>
  <si>
    <t>Others</t>
  </si>
  <si>
    <t>Project</t>
  </si>
  <si>
    <t>Revised</t>
  </si>
  <si>
    <t>PAD</t>
  </si>
  <si>
    <t>Closing Balances</t>
  </si>
  <si>
    <t>Total Uses of Funds by Components</t>
  </si>
  <si>
    <t>Sub Total</t>
  </si>
  <si>
    <t>Explanation of</t>
  </si>
  <si>
    <t xml:space="preserve">PAD /Life of </t>
  </si>
  <si>
    <t>Financial Year End</t>
  </si>
  <si>
    <t>Cummulative for</t>
  </si>
  <si>
    <t xml:space="preserve">Cummulative for  </t>
  </si>
  <si>
    <t>Statement of Sources and Uses of Funds</t>
  </si>
  <si>
    <t>World Bank IDA Funds</t>
  </si>
  <si>
    <t>Uses of Funds (Breakdown)</t>
  </si>
  <si>
    <t>AFRICA HIGHER EDUCATION CENTERS OF EXCELLENCE PROJECT</t>
  </si>
  <si>
    <t xml:space="preserve">Grand Total Uses of Funds </t>
  </si>
  <si>
    <t xml:space="preserve">Less:  ACE Expenditure </t>
  </si>
  <si>
    <t>Government Funds</t>
  </si>
  <si>
    <t>(USD)</t>
  </si>
  <si>
    <t>Contingency</t>
  </si>
  <si>
    <t>1.0 REGIONAL CAPACITY TRAINING</t>
  </si>
  <si>
    <t>2.0 LEARNING AND TEACHING ENVIRONMENT</t>
  </si>
  <si>
    <t>3.0 REGIONAL RESEARCH ENVIRONMENT</t>
  </si>
  <si>
    <t>4.0 ACADEMIC PARTNERSHIP</t>
  </si>
  <si>
    <t>5.0 INDUSTRAIL PARTNERSHIP</t>
  </si>
  <si>
    <t>6.0 GOVERNANCE AND ADMINISTRATION</t>
  </si>
  <si>
    <t>7.0 CENTRE VISIBILITY</t>
  </si>
  <si>
    <t>Annex to IFR: Notes on Expenditures</t>
  </si>
  <si>
    <t>Consultant  and Travel Costs</t>
  </si>
  <si>
    <t>Consultant Costs, including project implementation and administration staff</t>
  </si>
  <si>
    <t>Travel, Accommodation,  and Per Diem</t>
  </si>
  <si>
    <t>Travel and Accomodation</t>
  </si>
  <si>
    <t xml:space="preserve">Per Diem </t>
  </si>
  <si>
    <t>i.</t>
  </si>
  <si>
    <t>International travel</t>
  </si>
  <si>
    <t>ii.</t>
  </si>
  <si>
    <t>Domestic travel</t>
  </si>
  <si>
    <t>Total (Travel, Accommodation, and Per Diem)</t>
  </si>
  <si>
    <t>Training and conference fees</t>
  </si>
  <si>
    <t>Goods and equipment</t>
  </si>
  <si>
    <t xml:space="preserve">Learning and Research Equipment </t>
  </si>
  <si>
    <t>Vehicles</t>
  </si>
  <si>
    <t>Other goods incl. reagents</t>
  </si>
  <si>
    <t>Total Goods and Equipment</t>
  </si>
  <si>
    <t>Scholarship Payments</t>
  </si>
  <si>
    <t>ACE Hosted Workshops and Seminars</t>
  </si>
  <si>
    <t>Workshops and Seminars</t>
  </si>
  <si>
    <t>Civil Works</t>
  </si>
  <si>
    <t>Civil works, including rehabilitation and new construction</t>
  </si>
  <si>
    <t>Marketing, Communication, and Recruitment</t>
  </si>
  <si>
    <t>Communication and Marketing, including website</t>
  </si>
  <si>
    <t>General Expenses</t>
  </si>
  <si>
    <t>Operating costs including utilities, banking fees etc.</t>
  </si>
  <si>
    <t xml:space="preserve">Other </t>
  </si>
  <si>
    <t>GRAND TOTAL</t>
  </si>
  <si>
    <t>Learning and Teaching Environment</t>
  </si>
  <si>
    <t>Regional Research Capacity Building</t>
  </si>
  <si>
    <t>Academic Partnership</t>
  </si>
  <si>
    <t>Industrial Partnership</t>
  </si>
  <si>
    <t>Governace and Administration</t>
  </si>
  <si>
    <t>Centre Visibility</t>
  </si>
  <si>
    <t>Financial Year End (1st Jan.- 31st December. 2019)</t>
  </si>
  <si>
    <t>Start of Project to Reporting date (2019 - 31st December 2019)</t>
  </si>
  <si>
    <t>for the semi-annual period ending 31st December, 2019</t>
  </si>
  <si>
    <t>Semi-Annual Period ending 31st December, 2019</t>
  </si>
  <si>
    <t>for the semi-annual period ending 31st December 2019</t>
  </si>
  <si>
    <t xml:space="preserve">AFRICA HIGHER EDUCATION CENTERS OF EXCELLENCE PROJECT </t>
  </si>
  <si>
    <t xml:space="preserve">KNUST ENGINEERING EDUCATION PROJECT (KEEP) </t>
  </si>
  <si>
    <t>Regional Capacity Training</t>
  </si>
  <si>
    <t>Semi-Annual Period ending 30th June. 2019</t>
  </si>
  <si>
    <t xml:space="preserve">Students' stipend for October 2019
</t>
  </si>
  <si>
    <t xml:space="preserve">Students' stipend for November 2019
</t>
  </si>
  <si>
    <t>Scholarship Students' Accommodation for 2019/2020 academic year</t>
  </si>
  <si>
    <t xml:space="preserve">Students' stipend for December 2019
</t>
  </si>
  <si>
    <t>Local students scholarships  Fees for 2019/2020 academic year</t>
  </si>
  <si>
    <t>Foreign Students scholarshis Fees for 2019/2020 academic year</t>
  </si>
  <si>
    <t xml:space="preserve">Payment to Naaden-sen Co. ltd for Painting KEEP Students's hostel
</t>
  </si>
  <si>
    <t xml:space="preserve">DSAs paid to Prof Nayrko &amp; Co to India Inst of Technology for partnership
</t>
  </si>
  <si>
    <t xml:space="preserve">DSA paid to Dr. Daniel Opoku to attend Premier African Universities Fair in Nigeria
</t>
  </si>
  <si>
    <t xml:space="preserve">DSA to Dr. Abdul-Rahamn Ahmed for discussion in Accra concerning IIT partnership
</t>
  </si>
  <si>
    <t xml:space="preserve">DSA to Prof Nyarko to attend meetings on KEEP in Accra on collaboration with IIT
</t>
  </si>
  <si>
    <t xml:space="preserve">Airtickets purchased for Dr. Daniel Opoku to attend Premier African Universities Fair in Nigeria
</t>
  </si>
  <si>
    <t xml:space="preserve">DSA to Dr. Daniel Opoku to attend AUF for educational Exhibition in Accra
</t>
  </si>
  <si>
    <t xml:space="preserve">Travel expenses refunded to Provost,Dr. Quansah,Gadze &amp; Amponsah to UK with Gambian Officials
</t>
  </si>
  <si>
    <t xml:space="preserve">DSA and ticket to Dr. Quansah in Accra to travel to UK with Gambian Officials
</t>
  </si>
  <si>
    <t xml:space="preserve">Travel expenses refunded to Dr. Emmanuel Amponsah Donkor to travel to UK with Gambian Officials
</t>
  </si>
  <si>
    <t xml:space="preserve">Travel expenses refunded to Dr. Ato Quansah to travel to UK with Gambian Officials
</t>
  </si>
  <si>
    <t xml:space="preserve">Payment to KNUST for airtickets for KEEP delegation to India for collaboration with IIT
</t>
  </si>
  <si>
    <t xml:space="preserve">DSA to Prof Obeng to attend meetings on KEEP in Accra on collaboration with IIT
</t>
  </si>
  <si>
    <t xml:space="preserve">DSA to Dr. J.J. Kponyo to attend conference at the Georgia Inst of Techn and Kaleidoscope conf in Atlanta, USA
</t>
  </si>
  <si>
    <t xml:space="preserve">DSAs paid to Dr. Quansah for a meeting with VRA in Accra
</t>
  </si>
  <si>
    <t xml:space="preserve">DSAs paid to Prof. Nyarko for a meeting with VRA in Accra
</t>
  </si>
  <si>
    <t xml:space="preserve">DSA to Prof Nyarko to attend World Bank meeting in Accra on technical discussion
</t>
  </si>
  <si>
    <t xml:space="preserve">Airticket for Prof Nyarko to attend World Bank meeting in Accra on technical discussion
</t>
  </si>
  <si>
    <t xml:space="preserve">Airtickets purchased for VC and Provost for 10th ACE workshop in Djibouti
</t>
  </si>
  <si>
    <t xml:space="preserve">Airtickets purchased for Prof. Nyarko,Abaidoo,Kwofie, Forkuo &amp; Owusu Acheampong for 10th ACE workshop in Djibouti
</t>
  </si>
  <si>
    <t>Payment of DSA for 5 members of KEEP for attended 10th ACE conference in DJIBOUTI</t>
  </si>
  <si>
    <t xml:space="preserve">DSAs paid to VC and Provost for 10th ACE workshop in Djibouti
</t>
  </si>
  <si>
    <t xml:space="preserve">Accomm for VC and Provost for 10th ACE workshop in Djibouti
</t>
  </si>
  <si>
    <t xml:space="preserve">Visa fees for 8 project staff for 10th ACE workshop in Djibouti (EUR 400)
</t>
  </si>
  <si>
    <t xml:space="preserve">Project management training for Project Lead &amp; Deputy in Dubai
</t>
  </si>
  <si>
    <t xml:space="preserve">DSA for Project management training for Project Lead &amp; Deputy in Dubai
</t>
  </si>
  <si>
    <t xml:space="preserve">Payment to KNUST  for airtickets purchased for Prof. Nyarko &amp; 3 other staff to ACE conference 
</t>
  </si>
  <si>
    <t xml:space="preserve">Conference fees to AAU for 4 Lecturers to attend Quality Assurance Knowlegde and skills training
</t>
  </si>
  <si>
    <t xml:space="preserve">DSAs for 4 members (Emmanuel Gyikunoo &amp; Co) to attend meeting in Accra
</t>
  </si>
  <si>
    <t xml:space="preserve">DSA to Opoku Agyemang for official duties with Prof. Nyarko
</t>
  </si>
  <si>
    <t xml:space="preserve">DSA to Collins Asante &amp; Daniel Eshun to Accra for official duties on KEEP
</t>
  </si>
  <si>
    <t xml:space="preserve">DSA to Prof Nyarko to attend meetings on KEEP in Accra
</t>
  </si>
  <si>
    <t>Payment to AVROS LTD for the purchase of 1unit table top frigde for KEEP Office</t>
  </si>
  <si>
    <t xml:space="preserve">Payment to Ceditech Ventures for the purchase of 1unit HP lazerjet printer for KEEP Office
</t>
  </si>
  <si>
    <t xml:space="preserve">Payment to Danny Priase for the purchase of 2units HP desktop computers for KEEP Office
</t>
  </si>
  <si>
    <t>Payment to Ceditech Ventures for the purchase of 1unit photocopier machine for KEEP Office</t>
  </si>
  <si>
    <t xml:space="preserve">Payment to Ceditech Ventures for the purchase of 2unitsHP laptops for KEEP Office
</t>
  </si>
  <si>
    <t xml:space="preserve">KEEP Staff Gross salaries for August 2019
</t>
  </si>
  <si>
    <t xml:space="preserve">DSA for 6 Team members of KEEP for attended 11th ACE workshop in Senegal
</t>
  </si>
  <si>
    <t xml:space="preserve">DSA to Project Manager for NCTE meeting in Accra
</t>
  </si>
  <si>
    <t xml:space="preserve">DSA to Dr. J.J. Kponyo for NCTE meeting in Accra
</t>
  </si>
  <si>
    <t xml:space="preserve">Refund of expenses to Prof. Nyarko for printing of letter heads etc for KEEP
</t>
  </si>
  <si>
    <t xml:space="preserve">DSA to Opoku Sampson (Driver) to Accra 
</t>
  </si>
  <si>
    <t xml:space="preserve">KEEP Staff Gross salaries for September 2019
</t>
  </si>
  <si>
    <t xml:space="preserve">DSA to Accra for Dr. J.J Kponyo for attended 11th ACE conference in Senegal
</t>
  </si>
  <si>
    <t xml:space="preserve">DSA to Accra for Project Accountant for attended 11th ACE conference in Senegal
</t>
  </si>
  <si>
    <t xml:space="preserve">DSA to Accra for Project Manager for attended 11th ACE conference in Senegal
</t>
  </si>
  <si>
    <t xml:space="preserve">DSA to Accra for Prof. Nyarko for attended 11th ACE conference in Senegal
</t>
  </si>
  <si>
    <t xml:space="preserve">Payment to Echoplus Supplies for the purchase of 2 swivel chairs, 4 visitor's chairs, 2 desks, 1 giant stapler and 1 toner for KEEP Office
</t>
  </si>
  <si>
    <t>Travel expenses incurred by Prof.. Nyarko for leading a team of KEEP to attend 11th ACE conference in Senegal from 21st - 28th September 2019.</t>
  </si>
  <si>
    <t xml:space="preserve">Refund of expenses to Prof. Nyarko for picking KEEP delegation to 11th ACE conf. in Senegal
</t>
  </si>
  <si>
    <t xml:space="preserve">Payment to Blu Diamond Plus Ent for the purchase of toner for KEEP Office
</t>
  </si>
  <si>
    <t xml:space="preserve">Refund of expenses to Prof. Nyarko for printing of complimentary cards for KEEP
</t>
  </si>
  <si>
    <t xml:space="preserve">KEEP Staff Gross Salaries for October 2019
</t>
  </si>
  <si>
    <t xml:space="preserve">DSA to Catherine Acquah to submit world bank documents in Accra
</t>
  </si>
  <si>
    <t xml:space="preserve">Meals provided by Eng. Guest House for KEEP mgt meetings &amp; students' orientation
</t>
  </si>
  <si>
    <t xml:space="preserve">Payment to Aabon Ventures for the purcahse of stationery items for KEEP Office
</t>
  </si>
  <si>
    <t xml:space="preserve">Payment to KNUST for airticket for Dr. J.J. Kponyo &amp; Kwadwo Marfo for NCTE meeting in Accra
</t>
  </si>
  <si>
    <t>Payment for general office expenses</t>
  </si>
  <si>
    <t xml:space="preserve">Payment to KNUST for Airtickets for 6 members for 11th ACE workshop in Senegal
</t>
  </si>
  <si>
    <t xml:space="preserve">DSA to Accra for Prof. Nyarko for attended the signing off the ACE Impact contract and to attend inaugural of KEEP Sectoral Advosry Board meeting
</t>
  </si>
  <si>
    <t xml:space="preserve">DSA to Project Accountant to attend Sectoral Advisory Board Meeting in Accra
</t>
  </si>
  <si>
    <t xml:space="preserve">DSA to Dr. J.J. Kponyo to attend Sectoral Advisory Board Meeting in Accra
</t>
  </si>
  <si>
    <t xml:space="preserve">DSA to Project Manager to attend Sectoral Advisory Board Meeting in Accra
</t>
  </si>
  <si>
    <t>Expenses incurred on first Sectoral Advisory Board meeting in Accra ON 8TH NOV, 2019</t>
  </si>
  <si>
    <t xml:space="preserve">KEEP Staff Gross Salaries for November 2019
</t>
  </si>
  <si>
    <t xml:space="preserve">KEEP Staff Gross Salaries for December 2019
</t>
  </si>
  <si>
    <t>Payment to Eng. Guest House for meals provided for various KEEP project management meetings</t>
  </si>
  <si>
    <t xml:space="preserve">Airtickets for KEEP delegation to attend Sectoral Advisory Board meeting in Accra
</t>
  </si>
  <si>
    <t xml:space="preserve">Payment to NICLES STYLUS FOR Printing of roll-up banners to showcase KEEP in Malabo, Equitorial Guinea
</t>
  </si>
  <si>
    <t>KNUST ENGINEERING EDUCATION PROJECT (KEEP)</t>
  </si>
  <si>
    <t>Target number of students not achieved</t>
  </si>
  <si>
    <t>Cost was anticipated to be high</t>
  </si>
  <si>
    <t>The schedule below provide additional details on expenditures summarized in the Sources and Uses of Funds covering the period  1st January 2019 to 31st December 2019.</t>
  </si>
  <si>
    <t>Withdrawal Date ------------------ Reimbursement</t>
  </si>
  <si>
    <t>Eligible Expenditure Program (reimbursement)          Salaries… ….</t>
  </si>
  <si>
    <t>IN GHS</t>
  </si>
  <si>
    <t>IN USD</t>
  </si>
  <si>
    <t>IN SDR</t>
  </si>
  <si>
    <t>GHS (Equiv.)</t>
  </si>
  <si>
    <t>Official Monthly average exchange rate (GHS to USD)</t>
  </si>
  <si>
    <t>USD</t>
  </si>
  <si>
    <t>IMF Exchange rate monthly average USD to SDR</t>
  </si>
  <si>
    <t>SDR</t>
  </si>
  <si>
    <t>TOTAL</t>
  </si>
  <si>
    <t>Note</t>
  </si>
  <si>
    <t>Total Expenditure +  IDA Share(GHS) =IDA Cumm (GHS)</t>
  </si>
  <si>
    <t>EEP is defined as the salaries for the academic, technical and administrative personnel for the Faculties supporting the ACE plus up to 25% of the salaries for the university’s general administration</t>
  </si>
  <si>
    <t>KNUST-KEEP, AFRICAN CENTRE OF EXCELLENCE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</si>
</sst>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[$-40C]mmm\-yy;@"/>
    <numFmt numFmtId="168" formatCode="mmmm\ yyyy"/>
    <numFmt numFmtId="169" formatCode="_([$USD]\ * #,##0.00_);_([$USD]\ * \(#,##0.00\);_([$USD]\ * &quot;-&quot;??_);_(@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rgb="FF006100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rgb="FF7F7F7F"/>
      <name val="Calibri"/>
      <family val="2"/>
      <scheme val="minor"/>
    </font>
    <font>
      <sz val="11"/>
      <color theme="3"/>
      <name val="Cambria"/>
      <family val="2"/>
      <scheme val="major"/>
    </font>
    <font>
      <b/>
      <sz val="18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32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32" applyNumberFormat="0" applyFill="0" applyAlignment="0" applyProtection="0"/>
    <xf numFmtId="0" fontId="16" fillId="8" borderId="34" applyNumberFormat="0" applyFont="0" applyAlignment="0" applyProtection="0"/>
    <xf numFmtId="0" fontId="16" fillId="8" borderId="34" applyNumberFormat="0" applyFont="0" applyAlignment="0" applyProtection="0"/>
    <xf numFmtId="0" fontId="16" fillId="8" borderId="34" applyNumberFormat="0" applyFont="0" applyAlignment="0" applyProtection="0"/>
    <xf numFmtId="0" fontId="16" fillId="8" borderId="34" applyNumberFormat="0" applyFont="0" applyAlignment="0" applyProtection="0"/>
    <xf numFmtId="0" fontId="15" fillId="8" borderId="34" applyNumberFormat="0" applyFon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0" fillId="5" borderId="0" applyNumberFormat="0" applyBorder="0" applyAlignment="0" applyProtection="0"/>
    <xf numFmtId="0" fontId="21" fillId="6" borderId="3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8" applyNumberFormat="0" applyFill="0" applyAlignment="0" applyProtection="0"/>
    <xf numFmtId="0" fontId="10" fillId="0" borderId="29" applyNumberFormat="0" applyFill="0" applyAlignment="0" applyProtection="0"/>
    <xf numFmtId="0" fontId="11" fillId="0" borderId="30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35" applyNumberFormat="0" applyFill="0" applyAlignment="0" applyProtection="0"/>
    <xf numFmtId="0" fontId="14" fillId="7" borderId="33" applyNumberFormat="0" applyAlignment="0" applyProtection="0"/>
    <xf numFmtId="165" fontId="1" fillId="0" borderId="0" applyFont="0" applyFill="0" applyBorder="0" applyAlignment="0" applyProtection="0"/>
    <xf numFmtId="0" fontId="26" fillId="0" borderId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/>
    <xf numFmtId="0" fontId="0" fillId="2" borderId="11" xfId="0" applyFill="1" applyBorder="1"/>
    <xf numFmtId="0" fontId="0" fillId="2" borderId="3" xfId="0" applyFill="1" applyBorder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3" fillId="0" borderId="14" xfId="0" applyFont="1" applyBorder="1"/>
    <xf numFmtId="0" fontId="3" fillId="2" borderId="11" xfId="0" applyFont="1" applyFill="1" applyBorder="1"/>
    <xf numFmtId="0" fontId="0" fillId="0" borderId="15" xfId="0" applyBorder="1"/>
    <xf numFmtId="0" fontId="3" fillId="0" borderId="0" xfId="0" applyFont="1" applyAlignment="1">
      <alignment horizontal="right"/>
    </xf>
    <xf numFmtId="0" fontId="0" fillId="0" borderId="16" xfId="0" applyBorder="1"/>
    <xf numFmtId="0" fontId="5" fillId="0" borderId="16" xfId="0" applyFont="1" applyBorder="1"/>
    <xf numFmtId="0" fontId="5" fillId="0" borderId="0" xfId="0" applyFont="1"/>
    <xf numFmtId="0" fontId="3" fillId="0" borderId="17" xfId="0" applyFont="1" applyBorder="1"/>
    <xf numFmtId="0" fontId="7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43" fontId="0" fillId="0" borderId="8" xfId="0" applyNumberFormat="1" applyBorder="1"/>
    <xf numFmtId="43" fontId="0" fillId="0" borderId="6" xfId="0" applyNumberFormat="1" applyBorder="1"/>
    <xf numFmtId="0" fontId="0" fillId="0" borderId="6" xfId="0" applyFill="1" applyBorder="1"/>
    <xf numFmtId="43" fontId="0" fillId="0" borderId="6" xfId="0" applyNumberFormat="1" applyFill="1" applyBorder="1"/>
    <xf numFmtId="0" fontId="3" fillId="0" borderId="18" xfId="0" applyFont="1" applyBorder="1"/>
    <xf numFmtId="0" fontId="3" fillId="0" borderId="22" xfId="0" applyFont="1" applyBorder="1" applyAlignment="1">
      <alignment horizontal="left"/>
    </xf>
    <xf numFmtId="43" fontId="0" fillId="0" borderId="18" xfId="0" applyNumberFormat="1" applyBorder="1"/>
    <xf numFmtId="43" fontId="3" fillId="0" borderId="19" xfId="0" applyNumberFormat="1" applyFont="1" applyBorder="1"/>
    <xf numFmtId="43" fontId="0" fillId="0" borderId="7" xfId="0" applyNumberFormat="1" applyBorder="1"/>
    <xf numFmtId="43" fontId="0" fillId="0" borderId="12" xfId="0" applyNumberFormat="1" applyBorder="1" applyAlignment="1">
      <alignment horizontal="right"/>
    </xf>
    <xf numFmtId="43" fontId="0" fillId="0" borderId="12" xfId="0" applyNumberFormat="1" applyBorder="1"/>
    <xf numFmtId="43" fontId="0" fillId="2" borderId="3" xfId="0" applyNumberFormat="1" applyFill="1" applyBorder="1"/>
    <xf numFmtId="43" fontId="0" fillId="0" borderId="6" xfId="0" applyNumberFormat="1" applyBorder="1" applyAlignment="1">
      <alignment horizontal="right"/>
    </xf>
    <xf numFmtId="43" fontId="3" fillId="0" borderId="12" xfId="1" applyNumberFormat="1" applyFont="1" applyBorder="1" applyAlignment="1">
      <alignment horizontal="right"/>
    </xf>
    <xf numFmtId="43" fontId="0" fillId="0" borderId="6" xfId="1" applyNumberFormat="1" applyFont="1" applyBorder="1"/>
    <xf numFmtId="43" fontId="0" fillId="0" borderId="18" xfId="0" applyNumberFormat="1" applyFill="1" applyBorder="1"/>
    <xf numFmtId="43" fontId="0" fillId="0" borderId="3" xfId="0" applyNumberFormat="1" applyFill="1" applyBorder="1"/>
    <xf numFmtId="43" fontId="0" fillId="0" borderId="6" xfId="1" applyNumberFormat="1" applyFont="1" applyFill="1" applyBorder="1"/>
    <xf numFmtId="43" fontId="3" fillId="0" borderId="24" xfId="1" applyNumberFormat="1" applyFont="1" applyBorder="1"/>
    <xf numFmtId="43" fontId="3" fillId="0" borderId="12" xfId="1" applyNumberFormat="1" applyFont="1" applyBorder="1"/>
    <xf numFmtId="43" fontId="3" fillId="2" borderId="11" xfId="0" applyNumberFormat="1" applyFont="1" applyFill="1" applyBorder="1"/>
    <xf numFmtId="43" fontId="3" fillId="0" borderId="6" xfId="1" applyNumberFormat="1" applyFont="1" applyBorder="1"/>
    <xf numFmtId="43" fontId="7" fillId="0" borderId="6" xfId="1" applyNumberFormat="1" applyFont="1" applyBorder="1"/>
    <xf numFmtId="0" fontId="2" fillId="0" borderId="2" xfId="0" applyFont="1" applyBorder="1"/>
    <xf numFmtId="43" fontId="3" fillId="0" borderId="12" xfId="0" applyNumberFormat="1" applyFont="1" applyBorder="1"/>
    <xf numFmtId="0" fontId="3" fillId="0" borderId="15" xfId="0" applyFont="1" applyBorder="1"/>
    <xf numFmtId="0" fontId="3" fillId="0" borderId="13" xfId="0" applyFont="1" applyBorder="1"/>
    <xf numFmtId="0" fontId="2" fillId="0" borderId="6" xfId="0" applyFont="1" applyBorder="1"/>
    <xf numFmtId="43" fontId="3" fillId="0" borderId="23" xfId="0" applyNumberFormat="1" applyFont="1" applyBorder="1"/>
    <xf numFmtId="0" fontId="3" fillId="0" borderId="20" xfId="0" applyFont="1" applyBorder="1"/>
    <xf numFmtId="0" fontId="3" fillId="0" borderId="21" xfId="0" applyFont="1" applyBorder="1"/>
    <xf numFmtId="0" fontId="2" fillId="0" borderId="2" xfId="0" applyFont="1" applyBorder="1" applyAlignment="1">
      <alignment horizontal="center" wrapText="1"/>
    </xf>
    <xf numFmtId="3" fontId="2" fillId="0" borderId="6" xfId="0" applyNumberFormat="1" applyFont="1" applyBorder="1"/>
    <xf numFmtId="43" fontId="0" fillId="0" borderId="6" xfId="1" applyFont="1" applyBorder="1"/>
    <xf numFmtId="0" fontId="8" fillId="0" borderId="6" xfId="0" applyFont="1" applyBorder="1"/>
    <xf numFmtId="0" fontId="2" fillId="0" borderId="0" xfId="0" applyFont="1" applyBorder="1"/>
    <xf numFmtId="3" fontId="2" fillId="0" borderId="6" xfId="0" applyNumberFormat="1" applyFont="1" applyFill="1" applyBorder="1"/>
    <xf numFmtId="43" fontId="2" fillId="0" borderId="6" xfId="1" applyNumberFormat="1" applyFont="1" applyBorder="1"/>
    <xf numFmtId="3" fontId="0" fillId="0" borderId="0" xfId="0" applyNumberFormat="1" applyBorder="1"/>
    <xf numFmtId="43" fontId="0" fillId="0" borderId="7" xfId="0" applyNumberFormat="1" applyBorder="1" applyAlignment="1">
      <alignment horizontal="right"/>
    </xf>
    <xf numFmtId="0" fontId="3" fillId="0" borderId="6" xfId="0" applyFont="1" applyBorder="1"/>
    <xf numFmtId="0" fontId="0" fillId="0" borderId="19" xfId="0" applyBorder="1"/>
    <xf numFmtId="0" fontId="0" fillId="0" borderId="25" xfId="0" applyBorder="1"/>
    <xf numFmtId="43" fontId="2" fillId="0" borderId="6" xfId="1" applyNumberFormat="1" applyFont="1" applyBorder="1"/>
    <xf numFmtId="0" fontId="2" fillId="0" borderId="6" xfId="2" applyBorder="1"/>
    <xf numFmtId="0" fontId="2" fillId="0" borderId="6" xfId="2" applyFont="1" applyBorder="1"/>
    <xf numFmtId="43" fontId="2" fillId="0" borderId="6" xfId="1" applyNumberFormat="1" applyFont="1" applyBorder="1"/>
    <xf numFmtId="0" fontId="3" fillId="0" borderId="26" xfId="0" applyFont="1" applyBorder="1"/>
    <xf numFmtId="43" fontId="3" fillId="0" borderId="27" xfId="1" applyNumberFormat="1" applyFont="1" applyBorder="1"/>
    <xf numFmtId="43" fontId="0" fillId="0" borderId="19" xfId="0" applyNumberFormat="1" applyBorder="1"/>
    <xf numFmtId="0" fontId="0" fillId="0" borderId="21" xfId="0" applyBorder="1"/>
    <xf numFmtId="0" fontId="7" fillId="0" borderId="6" xfId="0" applyFont="1" applyBorder="1"/>
    <xf numFmtId="43" fontId="2" fillId="0" borderId="6" xfId="0" applyNumberFormat="1" applyFont="1" applyBorder="1"/>
    <xf numFmtId="43" fontId="3" fillId="0" borderId="19" xfId="1" applyNumberFormat="1" applyFont="1" applyBorder="1"/>
    <xf numFmtId="0" fontId="3" fillId="0" borderId="6" xfId="0" applyFont="1" applyFill="1" applyBorder="1"/>
    <xf numFmtId="43" fontId="0" fillId="3" borderId="6" xfId="0" applyNumberFormat="1" applyFill="1" applyBorder="1"/>
    <xf numFmtId="43" fontId="3" fillId="0" borderId="19" xfId="1" applyNumberFormat="1" applyFont="1" applyBorder="1" applyAlignment="1">
      <alignment horizontal="right"/>
    </xf>
    <xf numFmtId="43" fontId="3" fillId="0" borderId="6" xfId="1" applyNumberFormat="1" applyFont="1" applyBorder="1" applyAlignment="1">
      <alignment horizontal="right"/>
    </xf>
    <xf numFmtId="43" fontId="0" fillId="2" borderId="6" xfId="0" applyNumberFormat="1" applyFill="1" applyBorder="1"/>
    <xf numFmtId="0" fontId="0" fillId="2" borderId="6" xfId="0" applyFill="1" applyBorder="1"/>
    <xf numFmtId="0" fontId="0" fillId="4" borderId="6" xfId="0" applyFill="1" applyBorder="1"/>
    <xf numFmtId="43" fontId="0" fillId="4" borderId="6" xfId="0" applyNumberFormat="1" applyFill="1" applyBorder="1"/>
    <xf numFmtId="43" fontId="0" fillId="4" borderId="0" xfId="0" applyNumberFormat="1" applyFill="1" applyBorder="1"/>
    <xf numFmtId="43" fontId="2" fillId="3" borderId="6" xfId="1" applyNumberFormat="1" applyFont="1" applyFill="1" applyBorder="1"/>
    <xf numFmtId="3" fontId="2" fillId="3" borderId="6" xfId="0" applyNumberFormat="1" applyFont="1" applyFill="1" applyBorder="1"/>
    <xf numFmtId="43" fontId="7" fillId="3" borderId="6" xfId="1" applyNumberFormat="1" applyFont="1" applyFill="1" applyBorder="1"/>
    <xf numFmtId="165" fontId="0" fillId="0" borderId="0" xfId="0" applyNumberFormat="1"/>
    <xf numFmtId="49" fontId="27" fillId="0" borderId="18" xfId="0" applyNumberFormat="1" applyFont="1" applyFill="1" applyBorder="1" applyAlignment="1">
      <alignment horizontal="left"/>
    </xf>
    <xf numFmtId="0" fontId="29" fillId="0" borderId="0" xfId="0" applyFont="1"/>
    <xf numFmtId="0" fontId="30" fillId="0" borderId="0" xfId="0" applyFont="1"/>
    <xf numFmtId="3" fontId="30" fillId="0" borderId="0" xfId="0" applyNumberFormat="1" applyFont="1" applyBorder="1"/>
    <xf numFmtId="0" fontId="29" fillId="0" borderId="0" xfId="0" applyFont="1" applyBorder="1"/>
    <xf numFmtId="3" fontId="31" fillId="34" borderId="0" xfId="0" applyNumberFormat="1" applyFont="1" applyFill="1" applyAlignment="1">
      <alignment horizontal="left" vertical="top" wrapText="1"/>
    </xf>
    <xf numFmtId="3" fontId="30" fillId="0" borderId="0" xfId="0" applyNumberFormat="1" applyFont="1"/>
    <xf numFmtId="0" fontId="32" fillId="0" borderId="0" xfId="0" applyFont="1"/>
    <xf numFmtId="3" fontId="30" fillId="0" borderId="0" xfId="0" applyNumberFormat="1" applyFont="1" applyAlignment="1">
      <alignment horizontal="right"/>
    </xf>
    <xf numFmtId="0" fontId="30" fillId="0" borderId="0" xfId="0" applyFont="1" applyFill="1"/>
    <xf numFmtId="3" fontId="30" fillId="0" borderId="0" xfId="0" applyNumberFormat="1" applyFont="1" applyFill="1" applyBorder="1"/>
    <xf numFmtId="43" fontId="29" fillId="0" borderId="36" xfId="1" applyFont="1" applyBorder="1"/>
    <xf numFmtId="43" fontId="30" fillId="0" borderId="0" xfId="1" applyFont="1" applyAlignment="1">
      <alignment horizontal="right"/>
    </xf>
    <xf numFmtId="43" fontId="30" fillId="0" borderId="36" xfId="1" applyFont="1" applyBorder="1" applyAlignment="1">
      <alignment horizontal="right"/>
    </xf>
    <xf numFmtId="43" fontId="30" fillId="0" borderId="36" xfId="1" applyFont="1" applyBorder="1"/>
    <xf numFmtId="43" fontId="30" fillId="0" borderId="0" xfId="1" applyFont="1"/>
    <xf numFmtId="43" fontId="30" fillId="0" borderId="0" xfId="1" applyFont="1" applyBorder="1"/>
    <xf numFmtId="43" fontId="29" fillId="0" borderId="0" xfId="1" applyFont="1"/>
    <xf numFmtId="43" fontId="29" fillId="0" borderId="0" xfId="1" applyFont="1" applyBorder="1"/>
    <xf numFmtId="43" fontId="29" fillId="0" borderId="0" xfId="1" applyFont="1" applyAlignment="1">
      <alignment horizontal="right"/>
    </xf>
    <xf numFmtId="43" fontId="30" fillId="0" borderId="36" xfId="1" applyFont="1" applyFill="1" applyBorder="1"/>
    <xf numFmtId="165" fontId="0" fillId="0" borderId="6" xfId="0" applyNumberFormat="1" applyBorder="1"/>
    <xf numFmtId="43" fontId="0" fillId="2" borderId="0" xfId="0" applyNumberFormat="1" applyFill="1" applyBorder="1"/>
    <xf numFmtId="43" fontId="0" fillId="0" borderId="25" xfId="0" applyNumberFormat="1" applyBorder="1"/>
    <xf numFmtId="43" fontId="3" fillId="0" borderId="15" xfId="0" applyNumberFormat="1" applyFont="1" applyBorder="1"/>
    <xf numFmtId="0" fontId="0" fillId="0" borderId="7" xfId="0" applyBorder="1"/>
    <xf numFmtId="0" fontId="0" fillId="0" borderId="18" xfId="0" applyBorder="1" applyAlignment="1">
      <alignment horizontal="center" wrapText="1"/>
    </xf>
    <xf numFmtId="43" fontId="0" fillId="0" borderId="15" xfId="0" applyNumberFormat="1" applyBorder="1"/>
    <xf numFmtId="165" fontId="0" fillId="0" borderId="22" xfId="0" applyNumberFormat="1" applyBorder="1"/>
    <xf numFmtId="165" fontId="3" fillId="0" borderId="22" xfId="0" applyNumberFormat="1" applyFont="1" applyBorder="1"/>
    <xf numFmtId="43" fontId="3" fillId="0" borderId="22" xfId="0" applyNumberFormat="1" applyFont="1" applyBorder="1"/>
    <xf numFmtId="0" fontId="2" fillId="0" borderId="18" xfId="0" applyFont="1" applyBorder="1" applyAlignment="1">
      <alignment horizontal="center" wrapText="1"/>
    </xf>
    <xf numFmtId="43" fontId="29" fillId="0" borderId="0" xfId="0" applyNumberFormat="1" applyFont="1"/>
    <xf numFmtId="0" fontId="33" fillId="0" borderId="6" xfId="0" applyNumberFormat="1" applyFont="1" applyFill="1" applyBorder="1" applyAlignment="1">
      <alignment vertical="top" wrapText="1" readingOrder="1"/>
    </xf>
    <xf numFmtId="0" fontId="3" fillId="0" borderId="6" xfId="0" applyFont="1" applyBorder="1" applyAlignment="1">
      <alignment horizontal="left"/>
    </xf>
    <xf numFmtId="43" fontId="3" fillId="0" borderId="7" xfId="1" applyNumberFormat="1" applyFont="1" applyBorder="1"/>
    <xf numFmtId="0" fontId="34" fillId="0" borderId="6" xfId="0" applyNumberFormat="1" applyFont="1" applyFill="1" applyBorder="1" applyAlignment="1">
      <alignment vertical="top" wrapText="1" readingOrder="1"/>
    </xf>
    <xf numFmtId="43" fontId="3" fillId="0" borderId="6" xfId="0" applyNumberFormat="1" applyFont="1" applyBorder="1"/>
    <xf numFmtId="165" fontId="3" fillId="0" borderId="6" xfId="0" applyNumberFormat="1" applyFont="1" applyBorder="1"/>
    <xf numFmtId="0" fontId="2" fillId="0" borderId="0" xfId="0" applyFont="1"/>
    <xf numFmtId="0" fontId="2" fillId="0" borderId="16" xfId="0" applyFont="1" applyBorder="1"/>
    <xf numFmtId="0" fontId="2" fillId="0" borderId="1" xfId="0" applyFont="1" applyBorder="1" applyAlignment="1">
      <alignment horizontal="center"/>
    </xf>
    <xf numFmtId="0" fontId="2" fillId="0" borderId="11" xfId="0" applyFont="1" applyBorder="1"/>
    <xf numFmtId="43" fontId="2" fillId="0" borderId="7" xfId="0" applyNumberFormat="1" applyFont="1" applyBorder="1"/>
    <xf numFmtId="43" fontId="27" fillId="0" borderId="6" xfId="1" applyFont="1" applyFill="1" applyBorder="1" applyAlignment="1">
      <alignment vertical="top" wrapText="1" readingOrder="1"/>
    </xf>
    <xf numFmtId="43" fontId="2" fillId="0" borderId="6" xfId="1" applyFont="1" applyFill="1" applyBorder="1" applyAlignment="1">
      <alignment readingOrder="1"/>
    </xf>
    <xf numFmtId="43" fontId="2" fillId="3" borderId="6" xfId="0" applyNumberFormat="1" applyFont="1" applyFill="1" applyBorder="1"/>
    <xf numFmtId="43" fontId="2" fillId="0" borderId="6" xfId="1" applyNumberFormat="1" applyFont="1" applyFill="1" applyBorder="1"/>
    <xf numFmtId="43" fontId="2" fillId="0" borderId="18" xfId="0" applyNumberFormat="1" applyFont="1" applyBorder="1"/>
    <xf numFmtId="43" fontId="2" fillId="2" borderId="3" xfId="0" applyNumberFormat="1" applyFont="1" applyFill="1" applyBorder="1"/>
    <xf numFmtId="43" fontId="2" fillId="0" borderId="6" xfId="1" applyFont="1" applyBorder="1"/>
    <xf numFmtId="43" fontId="2" fillId="0" borderId="18" xfId="0" applyNumberFormat="1" applyFont="1" applyFill="1" applyBorder="1"/>
    <xf numFmtId="43" fontId="27" fillId="0" borderId="6" xfId="1" applyFont="1" applyFill="1" applyBorder="1" applyAlignment="1">
      <alignment horizontal="right" vertical="top" wrapText="1" readingOrder="1"/>
    </xf>
    <xf numFmtId="43" fontId="2" fillId="0" borderId="6" xfId="1" applyFont="1" applyFill="1" applyBorder="1" applyAlignment="1">
      <alignment vertical="top" wrapText="1" readingOrder="1"/>
    </xf>
    <xf numFmtId="0" fontId="0" fillId="0" borderId="0" xfId="0" applyFill="1"/>
    <xf numFmtId="0" fontId="0" fillId="0" borderId="16" xfId="0" applyFill="1" applyBorder="1"/>
    <xf numFmtId="0" fontId="7" fillId="0" borderId="0" xfId="0" applyFont="1" applyFill="1"/>
    <xf numFmtId="0" fontId="0" fillId="0" borderId="1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1" xfId="0" applyFill="1" applyBorder="1"/>
    <xf numFmtId="43" fontId="0" fillId="0" borderId="6" xfId="1" applyFont="1" applyFill="1" applyBorder="1"/>
    <xf numFmtId="43" fontId="3" fillId="0" borderId="12" xfId="0" applyNumberFormat="1" applyFont="1" applyFill="1" applyBorder="1"/>
    <xf numFmtId="43" fontId="0" fillId="0" borderId="7" xfId="0" applyNumberFormat="1" applyFill="1" applyBorder="1"/>
    <xf numFmtId="43" fontId="3" fillId="0" borderId="12" xfId="1" applyNumberFormat="1" applyFont="1" applyFill="1" applyBorder="1" applyAlignment="1">
      <alignment horizontal="right"/>
    </xf>
    <xf numFmtId="43" fontId="0" fillId="0" borderId="12" xfId="0" applyNumberFormat="1" applyFill="1" applyBorder="1"/>
    <xf numFmtId="43" fontId="7" fillId="0" borderId="6" xfId="1" applyNumberFormat="1" applyFont="1" applyFill="1" applyBorder="1"/>
    <xf numFmtId="43" fontId="3" fillId="0" borderId="19" xfId="1" applyNumberFormat="1" applyFont="1" applyFill="1" applyBorder="1"/>
    <xf numFmtId="43" fontId="3" fillId="0" borderId="12" xfId="1" applyNumberFormat="1" applyFont="1" applyFill="1" applyBorder="1"/>
    <xf numFmtId="43" fontId="3" fillId="0" borderId="6" xfId="1" applyNumberFormat="1" applyFont="1" applyFill="1" applyBorder="1"/>
    <xf numFmtId="43" fontId="2" fillId="0" borderId="6" xfId="0" applyNumberFormat="1" applyFont="1" applyFill="1" applyBorder="1"/>
    <xf numFmtId="43" fontId="3" fillId="0" borderId="27" xfId="1" applyNumberFormat="1" applyFont="1" applyFill="1" applyBorder="1"/>
    <xf numFmtId="43" fontId="0" fillId="0" borderId="0" xfId="0" applyNumberFormat="1" applyFill="1"/>
    <xf numFmtId="0" fontId="34" fillId="0" borderId="6" xfId="0" applyFont="1" applyFill="1" applyBorder="1" applyAlignment="1">
      <alignment vertical="top" wrapText="1"/>
    </xf>
    <xf numFmtId="43" fontId="0" fillId="0" borderId="37" xfId="0" applyNumberFormat="1" applyFill="1" applyBorder="1"/>
    <xf numFmtId="43" fontId="0" fillId="0" borderId="8" xfId="0" applyNumberFormat="1" applyFill="1" applyBorder="1"/>
    <xf numFmtId="0" fontId="2" fillId="0" borderId="6" xfId="0" applyFont="1" applyFill="1" applyBorder="1"/>
    <xf numFmtId="0" fontId="2" fillId="0" borderId="0" xfId="0" applyFont="1" applyFill="1"/>
    <xf numFmtId="0" fontId="36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168" fontId="0" fillId="0" borderId="6" xfId="0" applyNumberFormat="1" applyBorder="1" applyAlignment="1">
      <alignment horizontal="right"/>
    </xf>
    <xf numFmtId="43" fontId="35" fillId="0" borderId="6" xfId="2" applyNumberFormat="1" applyFont="1" applyBorder="1"/>
    <xf numFmtId="43" fontId="35" fillId="0" borderId="6" xfId="0" applyNumberFormat="1" applyFont="1" applyBorder="1"/>
    <xf numFmtId="0" fontId="36" fillId="0" borderId="6" xfId="0" applyFont="1" applyBorder="1" applyAlignment="1">
      <alignment horizontal="center"/>
    </xf>
    <xf numFmtId="43" fontId="36" fillId="35" borderId="38" xfId="0" applyNumberFormat="1" applyFont="1" applyFill="1" applyBorder="1"/>
    <xf numFmtId="169" fontId="36" fillId="35" borderId="39" xfId="3" applyNumberFormat="1" applyFont="1" applyFill="1" applyBorder="1"/>
    <xf numFmtId="43" fontId="36" fillId="35" borderId="39" xfId="0" applyNumberFormat="1" applyFont="1" applyFill="1" applyBorder="1"/>
    <xf numFmtId="0" fontId="36" fillId="0" borderId="0" xfId="0" applyFont="1" applyBorder="1" applyAlignment="1">
      <alignment horizontal="center"/>
    </xf>
    <xf numFmtId="43" fontId="36" fillId="0" borderId="0" xfId="0" applyNumberFormat="1" applyFont="1" applyBorder="1"/>
    <xf numFmtId="0" fontId="36" fillId="0" borderId="0" xfId="0" applyFont="1"/>
    <xf numFmtId="43" fontId="36" fillId="0" borderId="0" xfId="0" applyNumberFormat="1" applyFont="1"/>
    <xf numFmtId="0" fontId="36" fillId="0" borderId="0" xfId="0" applyFont="1" applyBorder="1" applyAlignment="1">
      <alignment horizontal="left"/>
    </xf>
    <xf numFmtId="43" fontId="35" fillId="0" borderId="0" xfId="2" applyNumberFormat="1" applyFont="1" applyBorder="1"/>
    <xf numFmtId="43" fontId="35" fillId="35" borderId="6" xfId="2" applyNumberFormat="1" applyFont="1" applyFill="1" applyBorder="1"/>
    <xf numFmtId="44" fontId="36" fillId="35" borderId="6" xfId="0" applyNumberFormat="1" applyFont="1" applyFill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0" fillId="34" borderId="0" xfId="0" applyFont="1" applyFill="1" applyAlignment="1">
      <alignment horizontal="left"/>
    </xf>
    <xf numFmtId="0" fontId="30" fillId="34" borderId="0" xfId="0" applyFont="1" applyFill="1" applyAlignment="1">
      <alignment horizontal="left" vertical="top"/>
    </xf>
    <xf numFmtId="0" fontId="28" fillId="33" borderId="0" xfId="0" applyFont="1" applyFill="1" applyAlignment="1">
      <alignment horizontal="center"/>
    </xf>
    <xf numFmtId="0" fontId="30" fillId="0" borderId="0" xfId="0" applyFont="1" applyAlignment="1">
      <alignment horizontal="left" wrapText="1"/>
    </xf>
    <xf numFmtId="0" fontId="37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wrapText="1"/>
    </xf>
    <xf numFmtId="0" fontId="36" fillId="0" borderId="7" xfId="0" applyFont="1" applyBorder="1" applyAlignment="1">
      <alignment horizontal="center" vertical="top" wrapText="1"/>
    </xf>
    <xf numFmtId="0" fontId="36" fillId="0" borderId="8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</cellXfs>
  <cellStyles count="132">
    <cellStyle name="20 % - Accent1 2" xfId="6"/>
    <cellStyle name="20 % - Accent2 2" xfId="7"/>
    <cellStyle name="20 % - Accent3 2" xfId="8"/>
    <cellStyle name="20 % - Accent4 2" xfId="9"/>
    <cellStyle name="20 % - Accent5 2" xfId="10"/>
    <cellStyle name="20 % - Accent6 2" xfId="11"/>
    <cellStyle name="40 % - Accent1 2" xfId="12"/>
    <cellStyle name="40 % - Accent2 2" xfId="13"/>
    <cellStyle name="40 % - Accent3 2" xfId="14"/>
    <cellStyle name="40 % - Accent4 2" xfId="15"/>
    <cellStyle name="40 % - Accent5 2" xfId="16"/>
    <cellStyle name="40 % - Accent6 2" xfId="17"/>
    <cellStyle name="60 % - Accent1 2" xfId="18"/>
    <cellStyle name="60 % - Accent2 2" xfId="19"/>
    <cellStyle name="60 % - Accent3 2" xfId="20"/>
    <cellStyle name="60 % - Accent4 2" xfId="21"/>
    <cellStyle name="60 % - Accent5 2" xfId="22"/>
    <cellStyle name="60 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Avertissement 2" xfId="30"/>
    <cellStyle name="Cellule liée 2" xfId="31"/>
    <cellStyle name="Comma" xfId="1" builtinId="3"/>
    <cellStyle name="Comma 2" xfId="128"/>
    <cellStyle name="Comma 3" xfId="130"/>
    <cellStyle name="Commentaire 2" xfId="32"/>
    <cellStyle name="Commentaire 3" xfId="33"/>
    <cellStyle name="Commentaire 4" xfId="34"/>
    <cellStyle name="Commentaire 5" xfId="35"/>
    <cellStyle name="Commentaire 6" xfId="36"/>
    <cellStyle name="Currency 2" xfId="3"/>
    <cellStyle name="Currency 3" xfId="131"/>
    <cellStyle name="Euro" xfId="37"/>
    <cellStyle name="Euro 10" xfId="38"/>
    <cellStyle name="Euro 11" xfId="39"/>
    <cellStyle name="Euro 12" xfId="40"/>
    <cellStyle name="Euro 13" xfId="41"/>
    <cellStyle name="Euro 13 2" xfId="42"/>
    <cellStyle name="Euro 14" xfId="43"/>
    <cellStyle name="Euro 15" xfId="44"/>
    <cellStyle name="Euro 16" xfId="45"/>
    <cellStyle name="Euro 17" xfId="46"/>
    <cellStyle name="Euro 2" xfId="47"/>
    <cellStyle name="Euro 2 2" xfId="48"/>
    <cellStyle name="Euro 3" xfId="49"/>
    <cellStyle name="Euro 3 2" xfId="50"/>
    <cellStyle name="Euro 4" xfId="51"/>
    <cellStyle name="Euro 4 2" xfId="52"/>
    <cellStyle name="Euro 5" xfId="53"/>
    <cellStyle name="Euro 6" xfId="54"/>
    <cellStyle name="Euro 6 2" xfId="55"/>
    <cellStyle name="Euro 7" xfId="56"/>
    <cellStyle name="Euro 8" xfId="57"/>
    <cellStyle name="Euro 9" xfId="58"/>
    <cellStyle name="Lien hypertexte 2" xfId="59"/>
    <cellStyle name="Lien hypertexte 2 2" xfId="60"/>
    <cellStyle name="Lien hypertexte 2 3 2" xfId="61"/>
    <cellStyle name="Lien hypertexte 3" xfId="62"/>
    <cellStyle name="Normal" xfId="0" builtinId="0"/>
    <cellStyle name="Normal 10" xfId="63"/>
    <cellStyle name="Normal 11" xfId="129"/>
    <cellStyle name="Normal 11 2" xfId="64"/>
    <cellStyle name="Normal 12" xfId="65"/>
    <cellStyle name="Normal 14" xfId="66"/>
    <cellStyle name="Normal 14 2" xfId="67"/>
    <cellStyle name="Normal 15" xfId="68"/>
    <cellStyle name="Normal 16" xfId="69"/>
    <cellStyle name="Normal 16 2" xfId="70"/>
    <cellStyle name="Normal 19" xfId="71"/>
    <cellStyle name="Normal 2" xfId="2"/>
    <cellStyle name="Normal 2 10" xfId="72"/>
    <cellStyle name="Normal 2 2" xfId="73"/>
    <cellStyle name="Normal 2 3" xfId="74"/>
    <cellStyle name="Normal 2 4" xfId="75"/>
    <cellStyle name="Normal 2 5" xfId="76"/>
    <cellStyle name="Normal 2 6" xfId="77"/>
    <cellStyle name="Normal 2 7" xfId="78"/>
    <cellStyle name="Normal 2 8" xfId="79"/>
    <cellStyle name="Normal 2 9" xfId="80"/>
    <cellStyle name="Normal 3" xfId="81"/>
    <cellStyle name="Normal 3 2" xfId="82"/>
    <cellStyle name="Normal 3 3" xfId="83"/>
    <cellStyle name="Normal 3 4" xfId="84"/>
    <cellStyle name="Normal 3 5" xfId="85"/>
    <cellStyle name="Normal 3 6" xfId="86"/>
    <cellStyle name="Normal 3 7" xfId="87"/>
    <cellStyle name="Normal 3 8" xfId="88"/>
    <cellStyle name="Normal 32" xfId="89"/>
    <cellStyle name="Normal 4" xfId="90"/>
    <cellStyle name="Normal 4 2" xfId="91"/>
    <cellStyle name="Normal 4 2 2" xfId="92"/>
    <cellStyle name="Normal 4 3" xfId="93"/>
    <cellStyle name="Normal 4 4" xfId="94"/>
    <cellStyle name="Normal 4 5" xfId="95"/>
    <cellStyle name="Normal 4 6" xfId="96"/>
    <cellStyle name="Normal 4 7" xfId="97"/>
    <cellStyle name="Normal 4 8" xfId="98"/>
    <cellStyle name="Normal 5" xfId="99"/>
    <cellStyle name="Normal 5 2" xfId="100"/>
    <cellStyle name="Normal 5 3" xfId="101"/>
    <cellStyle name="Normal 5 4" xfId="102"/>
    <cellStyle name="Normal 5 5" xfId="103"/>
    <cellStyle name="Normal 5 6" xfId="104"/>
    <cellStyle name="Normal 5 7" xfId="105"/>
    <cellStyle name="Normal 5 8" xfId="106"/>
    <cellStyle name="Normal 6" xfId="107"/>
    <cellStyle name="Normal 6 2" xfId="108"/>
    <cellStyle name="Normal 6 3" xfId="109"/>
    <cellStyle name="Normal 6 4" xfId="110"/>
    <cellStyle name="Normal 63" xfId="111"/>
    <cellStyle name="Normal 66" xfId="112"/>
    <cellStyle name="Normal 7" xfId="113"/>
    <cellStyle name="Normal 7 2" xfId="114"/>
    <cellStyle name="Normal 7 3" xfId="115"/>
    <cellStyle name="Normal 8" xfId="116"/>
    <cellStyle name="Normal 9" xfId="5"/>
    <cellStyle name="Normal 9 2" xfId="117"/>
    <cellStyle name="Percent 2" xfId="4"/>
    <cellStyle name="Satisfaisant 2" xfId="118"/>
    <cellStyle name="Sortie 2" xfId="119"/>
    <cellStyle name="Texte explicatif 2" xfId="120"/>
    <cellStyle name="Titre 2" xfId="121"/>
    <cellStyle name="Titre 1 2" xfId="122"/>
    <cellStyle name="Titre 2 2" xfId="123"/>
    <cellStyle name="Titre 3 2" xfId="124"/>
    <cellStyle name="Titre 4 2" xfId="125"/>
    <cellStyle name="Total 2" xfId="126"/>
    <cellStyle name="Vérification 2" xfId="127"/>
  </cellStyles>
  <dxfs count="0"/>
  <tableStyles count="0" defaultTableStyle="TableStyleMedium9" defaultPivotStyle="PivotStyleLight16"/>
  <colors>
    <mruColors>
      <color rgb="FF660033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4"/>
  <sheetViews>
    <sheetView tabSelected="1" workbookViewId="0">
      <selection activeCell="H9" sqref="H9"/>
    </sheetView>
  </sheetViews>
  <sheetFormatPr defaultRowHeight="12.75" x14ac:dyDescent="0.2"/>
  <cols>
    <col min="3" max="3" width="59.85546875" customWidth="1"/>
    <col min="4" max="4" width="22.5703125" customWidth="1"/>
    <col min="5" max="5" width="27" customWidth="1"/>
    <col min="6" max="6" width="28" customWidth="1"/>
    <col min="8" max="8" width="10.28515625" bestFit="1" customWidth="1"/>
  </cols>
  <sheetData>
    <row r="1" spans="2:7" x14ac:dyDescent="0.2">
      <c r="C1" s="35"/>
      <c r="D1" s="36"/>
      <c r="E1" s="36"/>
      <c r="F1" s="37"/>
    </row>
    <row r="2" spans="2:7" ht="9.75" customHeight="1" x14ac:dyDescent="0.2">
      <c r="B2" s="27"/>
      <c r="C2" s="202"/>
      <c r="D2" s="203"/>
      <c r="E2" s="203"/>
      <c r="F2" s="5"/>
    </row>
    <row r="3" spans="2:7" x14ac:dyDescent="0.2">
      <c r="C3" s="202" t="s">
        <v>78</v>
      </c>
      <c r="D3" s="203"/>
      <c r="E3" s="203"/>
      <c r="F3" s="204"/>
    </row>
    <row r="4" spans="2:7" ht="15" x14ac:dyDescent="0.25">
      <c r="C4" s="205" t="s">
        <v>77</v>
      </c>
      <c r="D4" s="206"/>
      <c r="E4" s="206"/>
      <c r="F4" s="207"/>
    </row>
    <row r="5" spans="2:7" x14ac:dyDescent="0.2">
      <c r="C5" s="202" t="s">
        <v>22</v>
      </c>
      <c r="D5" s="203"/>
      <c r="E5" s="203"/>
      <c r="F5" s="204"/>
    </row>
    <row r="6" spans="2:7" x14ac:dyDescent="0.2">
      <c r="C6" s="208" t="s">
        <v>74</v>
      </c>
      <c r="D6" s="209"/>
      <c r="E6" s="209"/>
      <c r="F6" s="210"/>
    </row>
    <row r="9" spans="2:7" x14ac:dyDescent="0.2">
      <c r="C9" s="2"/>
      <c r="D9" s="2"/>
      <c r="E9" s="38"/>
      <c r="F9" s="38"/>
      <c r="G9" s="1"/>
    </row>
    <row r="10" spans="2:7" x14ac:dyDescent="0.2">
      <c r="C10" s="6"/>
      <c r="D10" s="6"/>
      <c r="E10" s="39" t="s">
        <v>21</v>
      </c>
      <c r="F10" s="39" t="s">
        <v>20</v>
      </c>
      <c r="G10" s="1"/>
    </row>
    <row r="11" spans="2:7" ht="38.25" x14ac:dyDescent="0.2">
      <c r="C11" s="21" t="s">
        <v>2</v>
      </c>
      <c r="D11" s="72" t="s">
        <v>75</v>
      </c>
      <c r="E11" s="134" t="s">
        <v>72</v>
      </c>
      <c r="F11" s="139" t="s">
        <v>73</v>
      </c>
      <c r="G11" s="1"/>
    </row>
    <row r="12" spans="2:7" x14ac:dyDescent="0.2">
      <c r="C12" s="18"/>
      <c r="D12" s="18"/>
      <c r="E12" s="40"/>
      <c r="F12" s="39"/>
      <c r="G12" s="1"/>
    </row>
    <row r="13" spans="2:7" x14ac:dyDescent="0.2">
      <c r="C13" s="14"/>
      <c r="D13" s="14"/>
      <c r="E13" s="10"/>
      <c r="F13" s="10"/>
    </row>
    <row r="14" spans="2:7" x14ac:dyDescent="0.2">
      <c r="C14" s="20" t="s">
        <v>3</v>
      </c>
      <c r="D14" s="41"/>
      <c r="E14" s="41"/>
      <c r="F14" s="9"/>
    </row>
    <row r="15" spans="2:7" x14ac:dyDescent="0.2">
      <c r="C15" s="3"/>
      <c r="D15" s="42"/>
      <c r="E15" s="42"/>
      <c r="F15" s="9"/>
    </row>
    <row r="16" spans="2:7" x14ac:dyDescent="0.2">
      <c r="C16" s="32" t="s">
        <v>28</v>
      </c>
      <c r="D16" s="42">
        <f>0</f>
        <v>0</v>
      </c>
      <c r="E16" s="42"/>
      <c r="F16" s="9"/>
    </row>
    <row r="17" spans="3:6" x14ac:dyDescent="0.2">
      <c r="C17" s="3" t="s">
        <v>23</v>
      </c>
      <c r="D17" s="42">
        <f>0</f>
        <v>0</v>
      </c>
      <c r="E17" s="49"/>
      <c r="F17" s="129"/>
    </row>
    <row r="18" spans="3:6" ht="13.5" thickBot="1" x14ac:dyDescent="0.25">
      <c r="C18" s="3" t="s">
        <v>10</v>
      </c>
      <c r="D18" s="42">
        <f>0</f>
        <v>0</v>
      </c>
      <c r="E18" s="49"/>
      <c r="F18" s="133"/>
    </row>
    <row r="19" spans="3:6" ht="13.5" thickBot="1" x14ac:dyDescent="0.25">
      <c r="C19" s="24" t="s">
        <v>0</v>
      </c>
      <c r="D19" s="50">
        <f>SUM(D16:D18)</f>
        <v>0</v>
      </c>
      <c r="E19" s="135"/>
      <c r="F19" s="136"/>
    </row>
    <row r="20" spans="3:6" x14ac:dyDescent="0.2">
      <c r="C20" s="15"/>
      <c r="D20" s="52"/>
      <c r="E20" s="52"/>
      <c r="F20" s="130"/>
    </row>
    <row r="21" spans="3:6" x14ac:dyDescent="0.2">
      <c r="C21" s="20" t="s">
        <v>4</v>
      </c>
      <c r="D21" s="42"/>
      <c r="E21" s="42"/>
      <c r="F21" s="9"/>
    </row>
    <row r="22" spans="3:6" x14ac:dyDescent="0.2">
      <c r="C22" s="32" t="s">
        <v>28</v>
      </c>
      <c r="D22" s="42">
        <f>0</f>
        <v>0</v>
      </c>
      <c r="E22" s="42"/>
      <c r="F22" s="9"/>
    </row>
    <row r="23" spans="3:6" x14ac:dyDescent="0.2">
      <c r="C23" s="3" t="s">
        <v>23</v>
      </c>
      <c r="D23" s="42">
        <f>0</f>
        <v>0</v>
      </c>
      <c r="E23" s="42"/>
      <c r="F23" s="131"/>
    </row>
    <row r="24" spans="3:6" ht="13.5" thickBot="1" x14ac:dyDescent="0.25">
      <c r="C24" s="3" t="s">
        <v>10</v>
      </c>
      <c r="D24" s="42">
        <f>0</f>
        <v>0</v>
      </c>
      <c r="E24" s="49"/>
      <c r="F24" s="133"/>
    </row>
    <row r="25" spans="3:6" ht="13.5" thickBot="1" x14ac:dyDescent="0.25">
      <c r="C25" s="24" t="s">
        <v>5</v>
      </c>
      <c r="D25" s="51">
        <f>SUM(D22:D24)</f>
        <v>0</v>
      </c>
      <c r="E25" s="135"/>
      <c r="F25" s="137"/>
    </row>
    <row r="26" spans="3:6" x14ac:dyDescent="0.2">
      <c r="C26" s="25"/>
      <c r="D26" s="52"/>
      <c r="E26" s="52"/>
      <c r="F26" s="130"/>
    </row>
    <row r="27" spans="3:6" x14ac:dyDescent="0.2">
      <c r="C27" s="20" t="s">
        <v>27</v>
      </c>
      <c r="D27" s="42"/>
      <c r="E27" s="42"/>
      <c r="F27" s="9"/>
    </row>
    <row r="28" spans="3:6" x14ac:dyDescent="0.2">
      <c r="C28" s="3"/>
      <c r="D28" s="42"/>
      <c r="E28" s="42"/>
      <c r="F28" s="9"/>
    </row>
    <row r="29" spans="3:6" x14ac:dyDescent="0.2">
      <c r="C29" s="64" t="s">
        <v>79</v>
      </c>
      <c r="D29" s="42">
        <f>'uses of fund by component'!C83</f>
        <v>107985.01090909091</v>
      </c>
      <c r="E29" s="42">
        <f>D29</f>
        <v>107985.01090909091</v>
      </c>
      <c r="F29" s="129">
        <f>E29</f>
        <v>107985.01090909091</v>
      </c>
    </row>
    <row r="30" spans="3:6" x14ac:dyDescent="0.2">
      <c r="C30" s="64" t="s">
        <v>66</v>
      </c>
      <c r="D30" s="42"/>
      <c r="E30" s="42">
        <f t="shared" ref="E30:F37" si="0">D30</f>
        <v>0</v>
      </c>
      <c r="F30" s="129">
        <f t="shared" si="0"/>
        <v>0</v>
      </c>
    </row>
    <row r="31" spans="3:6" x14ac:dyDescent="0.2">
      <c r="C31" s="64" t="s">
        <v>67</v>
      </c>
      <c r="D31" s="42"/>
      <c r="E31" s="42">
        <f t="shared" si="0"/>
        <v>0</v>
      </c>
      <c r="F31" s="129">
        <f t="shared" si="0"/>
        <v>0</v>
      </c>
    </row>
    <row r="32" spans="3:6" x14ac:dyDescent="0.2">
      <c r="C32" s="64" t="s">
        <v>68</v>
      </c>
      <c r="D32" s="53">
        <f>'uses of fund by component'!C175</f>
        <v>18451.640000000003</v>
      </c>
      <c r="E32" s="42">
        <f t="shared" si="0"/>
        <v>18451.640000000003</v>
      </c>
      <c r="F32" s="129">
        <f t="shared" si="0"/>
        <v>18451.640000000003</v>
      </c>
    </row>
    <row r="33" spans="2:8" x14ac:dyDescent="0.2">
      <c r="C33" s="64" t="s">
        <v>69</v>
      </c>
      <c r="D33" s="53">
        <f>'uses of fund by component'!C191</f>
        <v>79.460000000000008</v>
      </c>
      <c r="E33" s="42">
        <f t="shared" si="0"/>
        <v>79.460000000000008</v>
      </c>
      <c r="F33" s="129">
        <f t="shared" si="0"/>
        <v>79.460000000000008</v>
      </c>
    </row>
    <row r="34" spans="2:8" x14ac:dyDescent="0.2">
      <c r="C34" s="64" t="s">
        <v>70</v>
      </c>
      <c r="D34" s="80">
        <f>'uses of fund by component'!C308</f>
        <v>103871.38999999998</v>
      </c>
      <c r="E34" s="42">
        <f t="shared" si="0"/>
        <v>103871.38999999998</v>
      </c>
      <c r="F34" s="129">
        <f t="shared" si="0"/>
        <v>103871.38999999998</v>
      </c>
    </row>
    <row r="35" spans="2:8" x14ac:dyDescent="0.2">
      <c r="B35" s="5"/>
      <c r="C35" s="76" t="s">
        <v>71</v>
      </c>
      <c r="D35" s="42">
        <f>'uses of fund by component'!C322</f>
        <v>202.66</v>
      </c>
      <c r="E35" s="42">
        <f t="shared" si="0"/>
        <v>202.66</v>
      </c>
      <c r="F35" s="129">
        <f t="shared" si="0"/>
        <v>202.66</v>
      </c>
    </row>
    <row r="36" spans="2:8" x14ac:dyDescent="0.2">
      <c r="B36" s="5"/>
      <c r="C36" s="76"/>
      <c r="D36" s="42"/>
      <c r="E36" s="42"/>
      <c r="F36" s="129"/>
    </row>
    <row r="37" spans="2:8" s="17" customFormat="1" ht="13.5" thickBot="1" x14ac:dyDescent="0.25">
      <c r="C37" s="31" t="s">
        <v>15</v>
      </c>
      <c r="D37" s="48">
        <f>SUM(D29:D36)</f>
        <v>230590.16090909092</v>
      </c>
      <c r="E37" s="145">
        <f t="shared" si="0"/>
        <v>230590.16090909092</v>
      </c>
      <c r="F37" s="146">
        <f t="shared" si="0"/>
        <v>230590.16090909092</v>
      </c>
    </row>
    <row r="38" spans="2:8" ht="13.5" thickBot="1" x14ac:dyDescent="0.25">
      <c r="C38" s="24" t="s">
        <v>14</v>
      </c>
      <c r="D38" s="132"/>
      <c r="E38" s="138"/>
      <c r="F38" s="137"/>
    </row>
    <row r="39" spans="2:8" x14ac:dyDescent="0.2">
      <c r="C39" s="101"/>
      <c r="D39" s="102"/>
      <c r="E39" s="103"/>
      <c r="F39" s="103"/>
    </row>
    <row r="40" spans="2:8" x14ac:dyDescent="0.2">
      <c r="C40" s="32" t="s">
        <v>28</v>
      </c>
      <c r="D40" s="42">
        <f>0</f>
        <v>0</v>
      </c>
      <c r="E40" s="42"/>
      <c r="F40" s="9"/>
    </row>
    <row r="41" spans="2:8" x14ac:dyDescent="0.2">
      <c r="C41" s="3" t="s">
        <v>23</v>
      </c>
      <c r="D41" s="42">
        <f>0</f>
        <v>0</v>
      </c>
      <c r="E41" s="42"/>
      <c r="F41" s="131"/>
      <c r="H41" s="107"/>
    </row>
    <row r="42" spans="2:8" ht="13.5" thickBot="1" x14ac:dyDescent="0.25">
      <c r="C42" s="3" t="s">
        <v>10</v>
      </c>
      <c r="D42" s="42">
        <f>0</f>
        <v>0</v>
      </c>
      <c r="E42" s="42"/>
      <c r="F42" s="9"/>
    </row>
    <row r="43" spans="2:8" s="17" customFormat="1" ht="13.5" thickBot="1" x14ac:dyDescent="0.25">
      <c r="C43" s="24" t="s">
        <v>6</v>
      </c>
      <c r="D43" s="65">
        <f>-D37</f>
        <v>-230590.16090909092</v>
      </c>
      <c r="E43" s="65">
        <f t="shared" ref="E43:F43" si="1">-E37</f>
        <v>-230590.16090909092</v>
      </c>
      <c r="F43" s="65">
        <f t="shared" si="1"/>
        <v>-230590.16090909092</v>
      </c>
    </row>
    <row r="44" spans="2:8" ht="10.5" customHeight="1" x14ac:dyDescent="0.2">
      <c r="C44" s="3"/>
      <c r="D44" s="5"/>
      <c r="E44" s="4"/>
      <c r="F44" s="9"/>
    </row>
  </sheetData>
  <mergeCells count="5">
    <mergeCell ref="C2:E2"/>
    <mergeCell ref="C3:F3"/>
    <mergeCell ref="C4:F4"/>
    <mergeCell ref="C5:F5"/>
    <mergeCell ref="C6:F6"/>
  </mergeCells>
  <phoneticPr fontId="0" type="noConversion"/>
  <pageMargins left="0.57999999999999996" right="0.47" top="0.63" bottom="0.66" header="0.31" footer="0.38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40"/>
  <sheetViews>
    <sheetView zoomScale="85" zoomScaleNormal="85" workbookViewId="0">
      <selection activeCell="I99" sqref="I99"/>
    </sheetView>
  </sheetViews>
  <sheetFormatPr defaultRowHeight="12.75" x14ac:dyDescent="0.2"/>
  <cols>
    <col min="1" max="1" width="3.7109375" customWidth="1"/>
    <col min="2" max="2" width="112" customWidth="1"/>
    <col min="3" max="3" width="13.140625" style="147" customWidth="1"/>
    <col min="4" max="4" width="12.85546875" bestFit="1" customWidth="1"/>
    <col min="5" max="5" width="13.28515625" customWidth="1"/>
    <col min="6" max="6" width="12.7109375" style="162" customWidth="1"/>
    <col min="7" max="7" width="11.5703125" customWidth="1"/>
    <col min="8" max="8" width="9.5703125" bestFit="1" customWidth="1"/>
    <col min="9" max="9" width="34.140625" customWidth="1"/>
    <col min="10" max="10" width="10.85546875" bestFit="1" customWidth="1"/>
  </cols>
  <sheetData>
    <row r="1" spans="2:11" ht="14.25" customHeight="1" x14ac:dyDescent="0.2"/>
    <row r="2" spans="2:11" ht="14.25" customHeight="1" x14ac:dyDescent="0.2"/>
    <row r="3" spans="2:11" ht="14.25" customHeight="1" x14ac:dyDescent="0.25">
      <c r="B3" s="30"/>
    </row>
    <row r="4" spans="2:11" ht="14.25" customHeight="1" thickBot="1" x14ac:dyDescent="0.3">
      <c r="B4" s="29"/>
      <c r="C4" s="148"/>
      <c r="D4" s="28"/>
      <c r="E4" s="28"/>
      <c r="F4" s="163"/>
      <c r="G4" s="28"/>
      <c r="H4" s="28"/>
      <c r="I4" s="28"/>
      <c r="J4" s="28"/>
      <c r="K4" s="28"/>
    </row>
    <row r="5" spans="2:11" ht="14.25" customHeight="1" x14ac:dyDescent="0.2"/>
    <row r="6" spans="2:11" ht="14.25" customHeight="1" x14ac:dyDescent="0.2"/>
    <row r="7" spans="2:11" ht="14.25" customHeight="1" x14ac:dyDescent="0.2"/>
    <row r="8" spans="2:11" ht="14.25" customHeight="1" x14ac:dyDescent="0.2">
      <c r="B8" s="211"/>
      <c r="C8" s="211"/>
      <c r="D8" s="211"/>
      <c r="E8" s="211"/>
      <c r="F8" s="211"/>
      <c r="G8" s="211"/>
      <c r="H8" s="211"/>
      <c r="I8" s="211"/>
      <c r="J8" s="211"/>
    </row>
    <row r="9" spans="2:11" ht="14.25" customHeight="1" x14ac:dyDescent="0.2">
      <c r="B9" s="211" t="s">
        <v>157</v>
      </c>
      <c r="C9" s="211"/>
      <c r="D9" s="211"/>
      <c r="E9" s="211"/>
      <c r="F9" s="211"/>
      <c r="G9" s="211"/>
      <c r="H9" s="211"/>
      <c r="I9" s="211"/>
      <c r="J9" s="211"/>
    </row>
    <row r="10" spans="2:11" ht="14.25" customHeight="1" x14ac:dyDescent="0.25">
      <c r="B10" s="215" t="s">
        <v>25</v>
      </c>
      <c r="C10" s="215"/>
      <c r="D10" s="215"/>
      <c r="E10" s="215"/>
      <c r="F10" s="215"/>
      <c r="G10" s="215"/>
      <c r="H10" s="215"/>
      <c r="I10" s="215"/>
      <c r="J10" s="215"/>
    </row>
    <row r="11" spans="2:11" ht="14.25" customHeight="1" x14ac:dyDescent="0.2">
      <c r="B11" s="211" t="s">
        <v>24</v>
      </c>
      <c r="C11" s="211"/>
      <c r="D11" s="211"/>
      <c r="E11" s="211"/>
      <c r="F11" s="211"/>
      <c r="G11" s="211"/>
      <c r="H11" s="211"/>
      <c r="I11" s="211"/>
      <c r="J11" s="211"/>
    </row>
    <row r="12" spans="2:11" ht="14.25" customHeight="1" x14ac:dyDescent="0.2">
      <c r="B12" s="211" t="s">
        <v>76</v>
      </c>
      <c r="C12" s="211"/>
      <c r="D12" s="211"/>
      <c r="E12" s="211"/>
      <c r="F12" s="211"/>
      <c r="G12" s="211"/>
      <c r="H12" s="211"/>
      <c r="I12" s="211"/>
      <c r="J12" s="211"/>
    </row>
    <row r="13" spans="2:11" ht="14.25" customHeight="1" x14ac:dyDescent="0.2"/>
    <row r="14" spans="2:11" ht="14.25" customHeight="1" x14ac:dyDescent="0.2">
      <c r="F14" s="164" t="s">
        <v>29</v>
      </c>
      <c r="J14" s="17"/>
    </row>
    <row r="15" spans="2:11" ht="14.25" customHeight="1" x14ac:dyDescent="0.2"/>
    <row r="16" spans="2:11" ht="14.25" customHeight="1" x14ac:dyDescent="0.2">
      <c r="B16" s="2"/>
      <c r="C16" s="149"/>
      <c r="D16" s="11"/>
      <c r="E16" s="12"/>
      <c r="F16" s="165"/>
      <c r="G16" s="11"/>
      <c r="H16" s="12"/>
      <c r="I16" s="12"/>
      <c r="J16" s="12"/>
      <c r="K16" s="12"/>
    </row>
    <row r="17" spans="2:11" ht="14.25" customHeight="1" x14ac:dyDescent="0.2">
      <c r="B17" s="6"/>
      <c r="C17" s="216" t="s">
        <v>80</v>
      </c>
      <c r="D17" s="217"/>
      <c r="E17" s="218"/>
      <c r="F17" s="212"/>
      <c r="G17" s="213"/>
      <c r="H17" s="214"/>
      <c r="I17" s="13"/>
      <c r="J17" s="13"/>
      <c r="K17" s="13"/>
    </row>
    <row r="18" spans="2:11" ht="14.25" customHeight="1" x14ac:dyDescent="0.2">
      <c r="B18" s="21" t="s">
        <v>1</v>
      </c>
      <c r="C18" s="216"/>
      <c r="D18" s="217"/>
      <c r="E18" s="218"/>
      <c r="F18" s="212" t="s">
        <v>20</v>
      </c>
      <c r="G18" s="213"/>
      <c r="H18" s="214"/>
      <c r="I18" s="13" t="s">
        <v>17</v>
      </c>
      <c r="J18" s="13" t="s">
        <v>18</v>
      </c>
      <c r="K18" s="13" t="s">
        <v>12</v>
      </c>
    </row>
    <row r="19" spans="2:11" ht="14.25" customHeight="1" x14ac:dyDescent="0.2">
      <c r="B19" s="18"/>
      <c r="C19" s="216"/>
      <c r="D19" s="217"/>
      <c r="E19" s="218"/>
      <c r="F19" s="166"/>
      <c r="G19" s="34" t="s">
        <v>19</v>
      </c>
      <c r="H19" s="19"/>
      <c r="I19" s="33" t="s">
        <v>9</v>
      </c>
      <c r="J19" s="33" t="s">
        <v>11</v>
      </c>
      <c r="K19" s="33" t="s">
        <v>13</v>
      </c>
    </row>
    <row r="20" spans="2:11" ht="14.25" customHeight="1" x14ac:dyDescent="0.2">
      <c r="B20" s="14"/>
      <c r="C20" s="150" t="s">
        <v>7</v>
      </c>
      <c r="D20" s="7" t="s">
        <v>8</v>
      </c>
      <c r="E20" s="8" t="s">
        <v>9</v>
      </c>
      <c r="F20" s="167" t="s">
        <v>7</v>
      </c>
      <c r="G20" s="7" t="s">
        <v>8</v>
      </c>
      <c r="H20" s="8" t="s">
        <v>9</v>
      </c>
      <c r="I20" s="8"/>
      <c r="J20" s="8"/>
      <c r="K20" s="8"/>
    </row>
    <row r="21" spans="2:11" ht="14.25" customHeight="1" x14ac:dyDescent="0.2">
      <c r="B21" s="20" t="s">
        <v>31</v>
      </c>
      <c r="C21" s="151"/>
      <c r="D21" s="42"/>
      <c r="E21" s="42"/>
      <c r="F21" s="44"/>
      <c r="G21" s="42"/>
      <c r="H21" s="42"/>
      <c r="I21" s="9"/>
      <c r="J21" s="10"/>
      <c r="K21" s="10"/>
    </row>
    <row r="22" spans="2:11" ht="14.25" customHeight="1" x14ac:dyDescent="0.2">
      <c r="B22" s="141" t="s">
        <v>81</v>
      </c>
      <c r="C22" s="152">
        <v>575.74</v>
      </c>
      <c r="D22" s="179">
        <v>700</v>
      </c>
      <c r="E22" s="42">
        <f>D22-C22</f>
        <v>124.25999999999999</v>
      </c>
      <c r="F22" s="168">
        <f>C22</f>
        <v>575.74</v>
      </c>
      <c r="G22" s="74">
        <f>D22</f>
        <v>700</v>
      </c>
      <c r="H22" s="42">
        <f>G22-F22</f>
        <v>124.25999999999999</v>
      </c>
      <c r="I22" s="9" t="s">
        <v>158</v>
      </c>
      <c r="J22" s="10"/>
      <c r="K22" s="10"/>
    </row>
    <row r="23" spans="2:11" ht="14.25" customHeight="1" x14ac:dyDescent="0.2">
      <c r="B23" s="141" t="s">
        <v>82</v>
      </c>
      <c r="C23" s="152">
        <v>576.97</v>
      </c>
      <c r="D23" s="179">
        <v>700</v>
      </c>
      <c r="E23" s="42">
        <f t="shared" ref="E23:E28" si="0">D23-C23</f>
        <v>123.02999999999997</v>
      </c>
      <c r="F23" s="168">
        <f t="shared" ref="F23:F28" si="1">C23</f>
        <v>576.97</v>
      </c>
      <c r="G23" s="74">
        <f t="shared" ref="G23:G28" si="2">D23</f>
        <v>700</v>
      </c>
      <c r="H23" s="42">
        <f t="shared" ref="H23:H28" si="3">G23-F23</f>
        <v>123.02999999999997</v>
      </c>
      <c r="I23" s="9" t="s">
        <v>158</v>
      </c>
      <c r="J23" s="10"/>
      <c r="K23" s="10"/>
    </row>
    <row r="24" spans="2:11" ht="14.25" customHeight="1" x14ac:dyDescent="0.2">
      <c r="B24" s="180" t="s">
        <v>85</v>
      </c>
      <c r="C24" s="153">
        <v>31567.090909090908</v>
      </c>
      <c r="D24" s="181">
        <v>35000</v>
      </c>
      <c r="E24" s="42">
        <f t="shared" si="0"/>
        <v>3432.9090909090919</v>
      </c>
      <c r="F24" s="168">
        <f t="shared" si="1"/>
        <v>31567.090909090908</v>
      </c>
      <c r="G24" s="74">
        <f t="shared" si="2"/>
        <v>35000</v>
      </c>
      <c r="H24" s="42">
        <f t="shared" si="3"/>
        <v>3432.9090909090919</v>
      </c>
      <c r="I24" s="9" t="s">
        <v>158</v>
      </c>
      <c r="J24" s="10"/>
      <c r="K24" s="10"/>
    </row>
    <row r="25" spans="2:11" ht="14.25" customHeight="1" x14ac:dyDescent="0.2">
      <c r="B25" s="180" t="s">
        <v>86</v>
      </c>
      <c r="C25" s="153">
        <v>65609</v>
      </c>
      <c r="D25" s="181">
        <v>70000</v>
      </c>
      <c r="E25" s="42">
        <f t="shared" si="0"/>
        <v>4391</v>
      </c>
      <c r="F25" s="168">
        <f t="shared" si="1"/>
        <v>65609</v>
      </c>
      <c r="G25" s="74">
        <f t="shared" si="2"/>
        <v>70000</v>
      </c>
      <c r="H25" s="42">
        <f t="shared" si="3"/>
        <v>4391</v>
      </c>
      <c r="I25" s="9" t="s">
        <v>158</v>
      </c>
      <c r="J25" s="10"/>
      <c r="K25" s="10"/>
    </row>
    <row r="26" spans="2:11" ht="14.25" customHeight="1" x14ac:dyDescent="0.2">
      <c r="B26" s="180" t="s">
        <v>83</v>
      </c>
      <c r="C26" s="153">
        <v>9000</v>
      </c>
      <c r="D26" s="181">
        <v>10000</v>
      </c>
      <c r="E26" s="42">
        <f t="shared" si="0"/>
        <v>1000</v>
      </c>
      <c r="F26" s="168">
        <f t="shared" si="1"/>
        <v>9000</v>
      </c>
      <c r="G26" s="74">
        <f t="shared" si="2"/>
        <v>10000</v>
      </c>
      <c r="H26" s="42">
        <f t="shared" si="3"/>
        <v>1000</v>
      </c>
      <c r="I26" s="9" t="s">
        <v>158</v>
      </c>
      <c r="J26" s="10"/>
      <c r="K26" s="10"/>
    </row>
    <row r="27" spans="2:11" ht="14.25" customHeight="1" x14ac:dyDescent="0.2">
      <c r="B27" s="141" t="s">
        <v>84</v>
      </c>
      <c r="C27" s="152">
        <v>576.97</v>
      </c>
      <c r="D27" s="181">
        <v>700</v>
      </c>
      <c r="E27" s="42">
        <f t="shared" si="0"/>
        <v>123.02999999999997</v>
      </c>
      <c r="F27" s="168">
        <f t="shared" si="1"/>
        <v>576.97</v>
      </c>
      <c r="G27" s="74">
        <f t="shared" si="2"/>
        <v>700</v>
      </c>
      <c r="H27" s="42">
        <f t="shared" si="3"/>
        <v>123.02999999999997</v>
      </c>
      <c r="I27" s="9" t="s">
        <v>158</v>
      </c>
      <c r="J27" s="9"/>
      <c r="K27" s="9"/>
    </row>
    <row r="28" spans="2:11" ht="14.25" customHeight="1" x14ac:dyDescent="0.2">
      <c r="B28" s="141" t="s">
        <v>87</v>
      </c>
      <c r="C28" s="152">
        <v>79.239999999999995</v>
      </c>
      <c r="D28" s="182">
        <v>300</v>
      </c>
      <c r="E28" s="42">
        <f t="shared" si="0"/>
        <v>220.76</v>
      </c>
      <c r="F28" s="168">
        <f t="shared" si="1"/>
        <v>79.239999999999995</v>
      </c>
      <c r="G28" s="74">
        <f t="shared" si="2"/>
        <v>300</v>
      </c>
      <c r="H28" s="42">
        <f t="shared" si="3"/>
        <v>220.76</v>
      </c>
      <c r="I28" s="9" t="s">
        <v>158</v>
      </c>
      <c r="J28" s="14"/>
      <c r="K28" s="9"/>
    </row>
    <row r="29" spans="2:11" ht="14.25" customHeight="1" x14ac:dyDescent="0.2">
      <c r="B29" s="73"/>
      <c r="C29" s="93"/>
      <c r="D29" s="42"/>
      <c r="E29" s="42"/>
      <c r="F29" s="44"/>
      <c r="G29" s="42"/>
      <c r="H29" s="42"/>
      <c r="I29" s="9"/>
      <c r="J29" s="9"/>
      <c r="K29" s="9"/>
    </row>
    <row r="30" spans="2:11" ht="14.25" customHeight="1" x14ac:dyDescent="0.2">
      <c r="B30" s="73"/>
      <c r="C30" s="93"/>
      <c r="D30" s="42"/>
      <c r="E30" s="42"/>
      <c r="F30" s="44"/>
      <c r="G30" s="42"/>
      <c r="H30" s="42"/>
      <c r="I30" s="9"/>
      <c r="J30" s="9"/>
      <c r="K30" s="9"/>
    </row>
    <row r="31" spans="2:11" ht="14.25" customHeight="1" x14ac:dyDescent="0.2">
      <c r="B31" s="73"/>
      <c r="C31" s="151"/>
      <c r="D31" s="49"/>
      <c r="E31" s="42"/>
      <c r="F31" s="44"/>
      <c r="G31" s="42"/>
      <c r="H31" s="42"/>
      <c r="I31" s="9"/>
      <c r="J31" s="9"/>
      <c r="K31" s="9"/>
    </row>
    <row r="32" spans="2:11" ht="14.25" customHeight="1" x14ac:dyDescent="0.2">
      <c r="B32" s="73"/>
      <c r="C32" s="154"/>
      <c r="D32" s="96"/>
      <c r="E32" s="42"/>
      <c r="F32" s="44"/>
      <c r="G32" s="42"/>
      <c r="H32" s="42"/>
      <c r="I32" s="9"/>
      <c r="J32" s="9"/>
      <c r="K32" s="9"/>
    </row>
    <row r="33" spans="2:11" ht="14.25" customHeight="1" x14ac:dyDescent="0.2">
      <c r="B33" s="73"/>
      <c r="C33" s="93"/>
      <c r="D33" s="42"/>
      <c r="E33" s="42"/>
      <c r="F33" s="44"/>
      <c r="G33" s="42"/>
      <c r="H33" s="42"/>
      <c r="I33" s="9"/>
      <c r="J33" s="9"/>
      <c r="K33" s="9"/>
    </row>
    <row r="34" spans="2:11" ht="14.25" customHeight="1" x14ac:dyDescent="0.2">
      <c r="B34" s="73"/>
      <c r="C34" s="93"/>
      <c r="D34" s="42"/>
      <c r="E34" s="42"/>
      <c r="F34" s="44"/>
      <c r="G34" s="42"/>
      <c r="H34" s="42"/>
      <c r="I34" s="9"/>
      <c r="J34" s="9"/>
      <c r="K34" s="9"/>
    </row>
    <row r="35" spans="2:11" ht="14.25" customHeight="1" x14ac:dyDescent="0.2">
      <c r="B35" s="73"/>
      <c r="C35" s="93"/>
      <c r="D35" s="42"/>
      <c r="E35" s="42"/>
      <c r="F35" s="44"/>
      <c r="G35" s="42"/>
      <c r="H35" s="42"/>
      <c r="I35" s="9"/>
      <c r="J35" s="9"/>
      <c r="K35" s="9"/>
    </row>
    <row r="36" spans="2:11" ht="14.25" customHeight="1" x14ac:dyDescent="0.2">
      <c r="B36" s="73"/>
      <c r="C36" s="154"/>
      <c r="D36" s="96"/>
      <c r="E36" s="42"/>
      <c r="F36" s="44"/>
      <c r="G36" s="42"/>
      <c r="H36" s="42"/>
      <c r="I36" s="83"/>
      <c r="J36" s="83"/>
      <c r="K36" s="9"/>
    </row>
    <row r="37" spans="2:11" ht="14.25" customHeight="1" x14ac:dyDescent="0.2">
      <c r="B37" s="73"/>
      <c r="C37" s="154"/>
      <c r="D37" s="96"/>
      <c r="E37" s="42"/>
      <c r="F37" s="44"/>
      <c r="G37" s="42"/>
      <c r="H37" s="42"/>
      <c r="I37" s="83"/>
      <c r="J37" s="83"/>
      <c r="K37" s="9"/>
    </row>
    <row r="38" spans="2:11" ht="14.25" customHeight="1" x14ac:dyDescent="0.2">
      <c r="B38" s="73"/>
      <c r="C38" s="93"/>
      <c r="D38" s="42"/>
      <c r="E38" s="42"/>
      <c r="F38" s="44"/>
      <c r="G38" s="42"/>
      <c r="H38" s="42"/>
      <c r="I38" s="83"/>
      <c r="J38" s="83"/>
      <c r="K38" s="9"/>
    </row>
    <row r="39" spans="2:11" ht="14.25" customHeight="1" x14ac:dyDescent="0.2">
      <c r="B39" s="73"/>
      <c r="C39" s="154"/>
      <c r="D39" s="42"/>
      <c r="E39" s="42"/>
      <c r="F39" s="44"/>
      <c r="G39" s="42"/>
      <c r="H39" s="42"/>
      <c r="I39" s="83"/>
      <c r="J39" s="83"/>
      <c r="K39" s="9"/>
    </row>
    <row r="40" spans="2:11" ht="14.25" customHeight="1" x14ac:dyDescent="0.2">
      <c r="B40" s="73"/>
      <c r="C40" s="154"/>
      <c r="D40" s="42"/>
      <c r="E40" s="42"/>
      <c r="F40" s="44"/>
      <c r="G40" s="42"/>
      <c r="H40" s="42"/>
      <c r="I40" s="83"/>
      <c r="J40" s="83"/>
      <c r="K40" s="9"/>
    </row>
    <row r="41" spans="2:11" ht="14.25" customHeight="1" x14ac:dyDescent="0.2">
      <c r="B41" s="73"/>
      <c r="C41" s="154"/>
      <c r="D41" s="42"/>
      <c r="E41" s="42"/>
      <c r="F41" s="44"/>
      <c r="G41" s="42"/>
      <c r="H41" s="42"/>
      <c r="I41" s="83"/>
      <c r="J41" s="83"/>
      <c r="K41" s="9"/>
    </row>
    <row r="42" spans="2:11" ht="14.25" customHeight="1" x14ac:dyDescent="0.2">
      <c r="B42" s="108"/>
      <c r="C42" s="155"/>
      <c r="D42" s="42"/>
      <c r="E42" s="42"/>
      <c r="F42" s="44"/>
      <c r="G42" s="42"/>
      <c r="H42" s="42"/>
      <c r="I42" s="83"/>
      <c r="J42" s="83"/>
      <c r="K42" s="9"/>
    </row>
    <row r="43" spans="2:11" ht="14.25" customHeight="1" x14ac:dyDescent="0.2">
      <c r="B43" s="73"/>
      <c r="C43" s="93"/>
      <c r="D43" s="42"/>
      <c r="E43" s="42"/>
      <c r="F43" s="44"/>
      <c r="G43" s="42"/>
      <c r="H43" s="42"/>
      <c r="I43" s="83"/>
      <c r="J43" s="83"/>
      <c r="K43" s="9"/>
    </row>
    <row r="44" spans="2:11" ht="14.25" customHeight="1" x14ac:dyDescent="0.2">
      <c r="B44" s="73"/>
      <c r="C44" s="154"/>
      <c r="D44" s="42"/>
      <c r="E44" s="42"/>
      <c r="F44" s="44"/>
      <c r="G44" s="42"/>
      <c r="H44" s="42"/>
      <c r="I44" s="83"/>
      <c r="J44" s="83"/>
      <c r="K44" s="9"/>
    </row>
    <row r="45" spans="2:11" ht="14.25" customHeight="1" x14ac:dyDescent="0.2">
      <c r="B45" s="73"/>
      <c r="C45" s="151"/>
      <c r="D45" s="42"/>
      <c r="E45" s="42"/>
      <c r="F45" s="44"/>
      <c r="G45" s="42"/>
      <c r="H45" s="42"/>
      <c r="I45" s="83"/>
      <c r="J45" s="83"/>
      <c r="K45" s="9"/>
    </row>
    <row r="46" spans="2:11" ht="14.25" customHeight="1" x14ac:dyDescent="0.2">
      <c r="B46" s="73"/>
      <c r="C46" s="151"/>
      <c r="D46" s="42"/>
      <c r="E46" s="42"/>
      <c r="F46" s="44"/>
      <c r="G46" s="42"/>
      <c r="H46" s="42"/>
      <c r="I46" s="83"/>
      <c r="J46" s="83"/>
      <c r="K46" s="9"/>
    </row>
    <row r="47" spans="2:11" ht="14.25" customHeight="1" x14ac:dyDescent="0.2">
      <c r="B47" s="73"/>
      <c r="C47" s="93"/>
      <c r="D47" s="42"/>
      <c r="E47" s="42"/>
      <c r="F47" s="44"/>
      <c r="G47" s="42"/>
      <c r="H47" s="42"/>
      <c r="I47" s="83"/>
      <c r="J47" s="83"/>
      <c r="K47" s="9"/>
    </row>
    <row r="48" spans="2:11" ht="14.25" customHeight="1" x14ac:dyDescent="0.2">
      <c r="B48" s="73"/>
      <c r="C48" s="93"/>
      <c r="D48" s="42"/>
      <c r="E48" s="42"/>
      <c r="F48" s="44"/>
      <c r="G48" s="42"/>
      <c r="H48" s="42"/>
      <c r="I48" s="83"/>
      <c r="J48" s="83"/>
      <c r="K48" s="9"/>
    </row>
    <row r="49" spans="2:11" ht="14.25" customHeight="1" x14ac:dyDescent="0.2">
      <c r="B49" s="73"/>
      <c r="C49" s="93"/>
      <c r="D49" s="42"/>
      <c r="E49" s="42"/>
      <c r="F49" s="44"/>
      <c r="G49" s="42"/>
      <c r="H49" s="42"/>
      <c r="I49" s="83"/>
      <c r="J49" s="83"/>
      <c r="K49" s="9"/>
    </row>
    <row r="50" spans="2:11" ht="14.25" customHeight="1" x14ac:dyDescent="0.2">
      <c r="B50" s="73"/>
      <c r="C50" s="93"/>
      <c r="D50" s="42"/>
      <c r="E50" s="42"/>
      <c r="F50" s="44"/>
      <c r="G50" s="42"/>
      <c r="H50" s="42"/>
      <c r="I50" s="83"/>
      <c r="J50" s="83"/>
      <c r="K50" s="9"/>
    </row>
    <row r="51" spans="2:11" ht="14.25" customHeight="1" x14ac:dyDescent="0.2">
      <c r="B51" s="73"/>
      <c r="C51" s="93"/>
      <c r="D51" s="42"/>
      <c r="E51" s="42"/>
      <c r="F51" s="44"/>
      <c r="G51" s="42"/>
      <c r="H51" s="42"/>
      <c r="I51" s="83"/>
      <c r="J51" s="83"/>
      <c r="K51" s="9"/>
    </row>
    <row r="52" spans="2:11" ht="14.25" customHeight="1" x14ac:dyDescent="0.2">
      <c r="B52" s="73"/>
      <c r="C52" s="93"/>
      <c r="D52" s="42"/>
      <c r="E52" s="42"/>
      <c r="F52" s="44"/>
      <c r="G52" s="42"/>
      <c r="H52" s="42"/>
      <c r="I52" s="83"/>
      <c r="J52" s="83"/>
      <c r="K52" s="9"/>
    </row>
    <row r="53" spans="2:11" ht="14.25" customHeight="1" x14ac:dyDescent="0.2">
      <c r="B53" s="73"/>
      <c r="C53" s="93"/>
      <c r="D53" s="42"/>
      <c r="E53" s="42"/>
      <c r="F53" s="44"/>
      <c r="G53" s="42"/>
      <c r="H53" s="42"/>
      <c r="I53" s="83"/>
      <c r="J53" s="83"/>
      <c r="K53" s="9"/>
    </row>
    <row r="54" spans="2:11" ht="14.25" customHeight="1" x14ac:dyDescent="0.2">
      <c r="B54" s="73"/>
      <c r="C54" s="93"/>
      <c r="D54" s="42"/>
      <c r="E54" s="42"/>
      <c r="F54" s="44"/>
      <c r="G54" s="42"/>
      <c r="H54" s="42"/>
      <c r="I54" s="83"/>
      <c r="J54" s="83"/>
      <c r="K54" s="9"/>
    </row>
    <row r="55" spans="2:11" ht="14.25" customHeight="1" x14ac:dyDescent="0.2">
      <c r="B55" s="73"/>
      <c r="C55" s="93"/>
      <c r="D55" s="42"/>
      <c r="E55" s="42"/>
      <c r="F55" s="44"/>
      <c r="G55" s="42"/>
      <c r="H55" s="42"/>
      <c r="I55" s="83"/>
      <c r="J55" s="83"/>
      <c r="K55" s="9"/>
    </row>
    <row r="56" spans="2:11" ht="14.25" customHeight="1" x14ac:dyDescent="0.2">
      <c r="B56" s="73"/>
      <c r="C56" s="93"/>
      <c r="D56" s="42"/>
      <c r="E56" s="42"/>
      <c r="F56" s="44"/>
      <c r="G56" s="42"/>
      <c r="H56" s="42"/>
      <c r="I56" s="83"/>
      <c r="J56" s="83"/>
      <c r="K56" s="9"/>
    </row>
    <row r="57" spans="2:11" ht="14.25" customHeight="1" x14ac:dyDescent="0.2">
      <c r="B57" s="73"/>
      <c r="C57" s="93"/>
      <c r="D57" s="42"/>
      <c r="E57" s="42"/>
      <c r="F57" s="44"/>
      <c r="G57" s="42"/>
      <c r="H57" s="42"/>
      <c r="I57" s="83"/>
      <c r="J57" s="83"/>
      <c r="K57" s="9"/>
    </row>
    <row r="58" spans="2:11" ht="14.25" customHeight="1" x14ac:dyDescent="0.2">
      <c r="B58" s="73"/>
      <c r="C58" s="93"/>
      <c r="D58" s="42"/>
      <c r="E58" s="42"/>
      <c r="F58" s="44"/>
      <c r="G58" s="42"/>
      <c r="H58" s="42"/>
      <c r="I58" s="83"/>
      <c r="J58" s="83"/>
      <c r="K58" s="9"/>
    </row>
    <row r="59" spans="2:11" ht="14.25" customHeight="1" x14ac:dyDescent="0.2">
      <c r="B59" s="73"/>
      <c r="C59" s="93"/>
      <c r="D59" s="42"/>
      <c r="E59" s="42"/>
      <c r="F59" s="44"/>
      <c r="G59" s="42"/>
      <c r="H59" s="42"/>
      <c r="I59" s="83"/>
      <c r="J59" s="83"/>
      <c r="K59" s="9"/>
    </row>
    <row r="60" spans="2:11" ht="14.25" customHeight="1" x14ac:dyDescent="0.2">
      <c r="B60" s="73"/>
      <c r="C60" s="154"/>
      <c r="D60" s="42"/>
      <c r="E60" s="42"/>
      <c r="F60" s="44"/>
      <c r="G60" s="42"/>
      <c r="H60" s="42"/>
      <c r="I60" s="83"/>
      <c r="J60" s="83"/>
      <c r="K60" s="9"/>
    </row>
    <row r="61" spans="2:11" ht="14.25" customHeight="1" x14ac:dyDescent="0.2">
      <c r="B61" s="73"/>
      <c r="C61" s="93"/>
      <c r="D61" s="42"/>
      <c r="E61" s="42"/>
      <c r="F61" s="44"/>
      <c r="G61" s="42"/>
      <c r="H61" s="42"/>
      <c r="I61" s="83"/>
      <c r="J61" s="83"/>
      <c r="K61" s="9"/>
    </row>
    <row r="62" spans="2:11" ht="14.25" customHeight="1" x14ac:dyDescent="0.2">
      <c r="B62" s="73"/>
      <c r="C62" s="93"/>
      <c r="D62" s="42"/>
      <c r="E62" s="42"/>
      <c r="F62" s="44"/>
      <c r="G62" s="42"/>
      <c r="H62" s="42"/>
      <c r="I62" s="83"/>
      <c r="J62" s="83"/>
      <c r="K62" s="9"/>
    </row>
    <row r="63" spans="2:11" ht="14.25" customHeight="1" x14ac:dyDescent="0.2">
      <c r="B63" s="73"/>
      <c r="C63" s="93"/>
      <c r="D63" s="42"/>
      <c r="E63" s="42"/>
      <c r="F63" s="44"/>
      <c r="G63" s="42"/>
      <c r="H63" s="42"/>
      <c r="I63" s="83"/>
      <c r="J63" s="83"/>
      <c r="K63" s="9"/>
    </row>
    <row r="64" spans="2:11" ht="14.25" customHeight="1" x14ac:dyDescent="0.2">
      <c r="B64" s="73"/>
      <c r="C64" s="93"/>
      <c r="D64" s="42"/>
      <c r="E64" s="42"/>
      <c r="F64" s="44"/>
      <c r="G64" s="42"/>
      <c r="H64" s="42"/>
      <c r="I64" s="83"/>
      <c r="J64" s="83"/>
      <c r="K64" s="9"/>
    </row>
    <row r="65" spans="2:11" ht="14.25" customHeight="1" x14ac:dyDescent="0.2">
      <c r="B65" s="73"/>
      <c r="C65" s="93"/>
      <c r="D65" s="42"/>
      <c r="E65" s="42"/>
      <c r="F65" s="44"/>
      <c r="G65" s="42"/>
      <c r="H65" s="42"/>
      <c r="I65" s="83"/>
      <c r="J65" s="83"/>
      <c r="K65" s="9"/>
    </row>
    <row r="66" spans="2:11" ht="14.25" customHeight="1" x14ac:dyDescent="0.2">
      <c r="B66" s="73"/>
      <c r="C66" s="93"/>
      <c r="D66" s="42"/>
      <c r="E66" s="42"/>
      <c r="F66" s="44"/>
      <c r="G66" s="42"/>
      <c r="H66" s="42"/>
      <c r="I66" s="83"/>
      <c r="J66" s="83"/>
      <c r="K66" s="9"/>
    </row>
    <row r="67" spans="2:11" ht="14.25" customHeight="1" x14ac:dyDescent="0.2">
      <c r="B67" s="73"/>
      <c r="C67" s="93"/>
      <c r="D67" s="42"/>
      <c r="E67" s="42"/>
      <c r="F67" s="44"/>
      <c r="G67" s="42"/>
      <c r="H67" s="42"/>
      <c r="I67" s="83"/>
      <c r="J67" s="83"/>
      <c r="K67" s="9"/>
    </row>
    <row r="68" spans="2:11" ht="14.25" customHeight="1" x14ac:dyDescent="0.2">
      <c r="B68" s="73"/>
      <c r="C68" s="93"/>
      <c r="D68" s="42"/>
      <c r="E68" s="42"/>
      <c r="F68" s="44"/>
      <c r="G68" s="42"/>
      <c r="H68" s="42"/>
      <c r="I68" s="83"/>
      <c r="J68" s="83"/>
      <c r="K68" s="9"/>
    </row>
    <row r="69" spans="2:11" ht="14.25" customHeight="1" x14ac:dyDescent="0.2">
      <c r="B69" s="73"/>
      <c r="C69" s="93"/>
      <c r="D69" s="42"/>
      <c r="E69" s="42"/>
      <c r="F69" s="44"/>
      <c r="G69" s="42"/>
      <c r="H69" s="42"/>
      <c r="I69" s="83"/>
      <c r="J69" s="83"/>
      <c r="K69" s="9"/>
    </row>
    <row r="70" spans="2:11" ht="14.25" customHeight="1" x14ac:dyDescent="0.2">
      <c r="B70" s="73"/>
      <c r="C70" s="93"/>
      <c r="D70" s="42"/>
      <c r="E70" s="42"/>
      <c r="F70" s="44"/>
      <c r="G70" s="42"/>
      <c r="H70" s="42"/>
      <c r="I70" s="83"/>
      <c r="J70" s="83"/>
      <c r="K70" s="9"/>
    </row>
    <row r="71" spans="2:11" ht="14.25" customHeight="1" x14ac:dyDescent="0.2">
      <c r="B71" s="73"/>
      <c r="C71" s="93"/>
      <c r="D71" s="42"/>
      <c r="E71" s="42"/>
      <c r="F71" s="44"/>
      <c r="G71" s="42"/>
      <c r="H71" s="42"/>
      <c r="I71" s="83"/>
      <c r="J71" s="83"/>
      <c r="K71" s="9"/>
    </row>
    <row r="72" spans="2:11" ht="14.25" customHeight="1" x14ac:dyDescent="0.2">
      <c r="B72" s="73"/>
      <c r="C72" s="93"/>
      <c r="D72" s="42"/>
      <c r="E72" s="42"/>
      <c r="F72" s="44"/>
      <c r="G72" s="42"/>
      <c r="H72" s="42"/>
      <c r="I72" s="83"/>
      <c r="J72" s="83"/>
      <c r="K72" s="9"/>
    </row>
    <row r="73" spans="2:11" ht="14.25" customHeight="1" x14ac:dyDescent="0.2">
      <c r="B73" s="73"/>
      <c r="C73" s="93"/>
      <c r="D73" s="42"/>
      <c r="E73" s="42"/>
      <c r="F73" s="44"/>
      <c r="G73" s="42"/>
      <c r="H73" s="42"/>
      <c r="I73" s="83"/>
      <c r="J73" s="83"/>
      <c r="K73" s="9"/>
    </row>
    <row r="74" spans="2:11" ht="14.25" customHeight="1" x14ac:dyDescent="0.2">
      <c r="B74" s="73"/>
      <c r="C74" s="93"/>
      <c r="D74" s="42"/>
      <c r="E74" s="42"/>
      <c r="F74" s="44"/>
      <c r="G74" s="42"/>
      <c r="H74" s="42"/>
      <c r="I74" s="83"/>
      <c r="J74" s="83"/>
      <c r="K74" s="9"/>
    </row>
    <row r="75" spans="2:11" ht="14.25" customHeight="1" x14ac:dyDescent="0.2">
      <c r="B75" s="73"/>
      <c r="C75" s="93"/>
      <c r="D75" s="42"/>
      <c r="E75" s="42"/>
      <c r="F75" s="44"/>
      <c r="G75" s="42"/>
      <c r="H75" s="42"/>
      <c r="I75" s="83"/>
      <c r="J75" s="83"/>
      <c r="K75" s="9"/>
    </row>
    <row r="76" spans="2:11" ht="14.25" customHeight="1" x14ac:dyDescent="0.2">
      <c r="B76" s="73"/>
      <c r="C76" s="93"/>
      <c r="D76" s="42"/>
      <c r="E76" s="42"/>
      <c r="F76" s="44"/>
      <c r="G76" s="42"/>
      <c r="H76" s="42"/>
      <c r="I76" s="83"/>
      <c r="J76" s="83"/>
      <c r="K76" s="9"/>
    </row>
    <row r="77" spans="2:11" ht="14.25" customHeight="1" x14ac:dyDescent="0.2">
      <c r="B77" s="73"/>
      <c r="C77" s="93"/>
      <c r="D77" s="42"/>
      <c r="E77" s="42"/>
      <c r="F77" s="44"/>
      <c r="G77" s="42"/>
      <c r="H77" s="42"/>
      <c r="I77" s="83"/>
      <c r="J77" s="83"/>
      <c r="K77" s="9"/>
    </row>
    <row r="78" spans="2:11" ht="14.25" customHeight="1" x14ac:dyDescent="0.2">
      <c r="B78" s="73"/>
      <c r="C78" s="93"/>
      <c r="D78" s="42"/>
      <c r="E78" s="42"/>
      <c r="F78" s="44"/>
      <c r="G78" s="42"/>
      <c r="H78" s="42"/>
      <c r="I78" s="83"/>
      <c r="J78" s="83"/>
      <c r="K78" s="9"/>
    </row>
    <row r="79" spans="2:11" ht="14.25" customHeight="1" x14ac:dyDescent="0.2">
      <c r="B79" s="73"/>
      <c r="C79" s="93"/>
      <c r="D79" s="42"/>
      <c r="E79" s="42"/>
      <c r="F79" s="44"/>
      <c r="G79" s="42"/>
      <c r="H79" s="42"/>
      <c r="I79" s="83"/>
      <c r="J79" s="83"/>
      <c r="K79" s="9"/>
    </row>
    <row r="80" spans="2:11" ht="14.25" customHeight="1" x14ac:dyDescent="0.2">
      <c r="B80" s="73"/>
      <c r="C80" s="93"/>
      <c r="D80" s="42"/>
      <c r="E80" s="42"/>
      <c r="F80" s="44"/>
      <c r="G80" s="42"/>
      <c r="H80" s="42"/>
      <c r="I80" s="83"/>
      <c r="J80" s="83"/>
      <c r="K80" s="9"/>
    </row>
    <row r="81" spans="2:11" ht="14.25" customHeight="1" x14ac:dyDescent="0.2">
      <c r="B81" s="73"/>
      <c r="C81" s="93"/>
      <c r="D81" s="42"/>
      <c r="E81" s="42"/>
      <c r="F81" s="44"/>
      <c r="G81" s="42"/>
      <c r="H81" s="42"/>
      <c r="I81" s="83"/>
      <c r="J81" s="83"/>
      <c r="K81" s="9"/>
    </row>
    <row r="82" spans="2:11" ht="14.25" customHeight="1" thickBot="1" x14ac:dyDescent="0.25">
      <c r="B82" s="79"/>
      <c r="C82" s="156"/>
      <c r="D82" s="47"/>
      <c r="E82" s="47"/>
      <c r="F82" s="56"/>
      <c r="G82" s="47"/>
      <c r="H82" s="47"/>
      <c r="I82" s="3"/>
      <c r="J82" s="3"/>
      <c r="K82" s="82"/>
    </row>
    <row r="83" spans="2:11" s="17" customFormat="1" ht="14.25" customHeight="1" thickBot="1" x14ac:dyDescent="0.25">
      <c r="B83" s="24" t="s">
        <v>16</v>
      </c>
      <c r="C83" s="54">
        <f>SUM(C22:C82)</f>
        <v>107985.01090909091</v>
      </c>
      <c r="D83" s="54">
        <f>SUM(D22:D82)</f>
        <v>117400</v>
      </c>
      <c r="E83" s="54">
        <f>SUM(E22:E27)</f>
        <v>9194.2290909090934</v>
      </c>
      <c r="F83" s="169">
        <f>SUM(F22:F35)</f>
        <v>107985.01090909091</v>
      </c>
      <c r="G83" s="65">
        <f>SUM(G22:G35)</f>
        <v>117400</v>
      </c>
      <c r="H83" s="65">
        <f>SUM(H22:H27)</f>
        <v>9194.2290909090934</v>
      </c>
      <c r="I83" s="66"/>
      <c r="J83" s="67"/>
      <c r="K83" s="67"/>
    </row>
    <row r="84" spans="2:11" ht="14.25" customHeight="1" x14ac:dyDescent="0.2">
      <c r="B84" s="15"/>
      <c r="C84" s="157"/>
      <c r="D84" s="52"/>
      <c r="E84" s="52"/>
      <c r="F84" s="52"/>
      <c r="G84" s="52"/>
      <c r="H84" s="52"/>
      <c r="I84" s="16"/>
      <c r="J84" s="16"/>
      <c r="K84" s="16"/>
    </row>
    <row r="85" spans="2:11" ht="14.25" customHeight="1" x14ac:dyDescent="0.2">
      <c r="B85" s="20" t="s">
        <v>32</v>
      </c>
      <c r="C85" s="151"/>
      <c r="D85" s="49"/>
      <c r="E85" s="42"/>
      <c r="F85" s="44"/>
      <c r="G85" s="42"/>
      <c r="H85" s="42"/>
      <c r="I85" s="9"/>
      <c r="J85" s="9"/>
      <c r="K85" s="9"/>
    </row>
    <row r="86" spans="2:11" ht="14.25" customHeight="1" x14ac:dyDescent="0.2">
      <c r="B86" s="141"/>
      <c r="C86" s="152"/>
      <c r="D86" s="42"/>
      <c r="E86" s="42"/>
      <c r="F86" s="44"/>
      <c r="G86" s="55"/>
      <c r="H86" s="42"/>
      <c r="I86" s="9"/>
      <c r="J86" s="9"/>
      <c r="K86" s="9"/>
    </row>
    <row r="87" spans="2:11" ht="14.25" customHeight="1" x14ac:dyDescent="0.2">
      <c r="B87" s="68"/>
      <c r="C87" s="93"/>
      <c r="D87" s="42"/>
      <c r="E87" s="42"/>
      <c r="F87" s="44"/>
      <c r="G87" s="55"/>
      <c r="H87" s="42"/>
      <c r="I87" s="9"/>
      <c r="J87" s="9"/>
      <c r="K87" s="9"/>
    </row>
    <row r="88" spans="2:11" ht="14.25" customHeight="1" x14ac:dyDescent="0.2">
      <c r="B88" s="9"/>
      <c r="C88" s="158"/>
      <c r="D88" s="42"/>
      <c r="E88" s="42"/>
      <c r="F88" s="44"/>
      <c r="G88" s="55"/>
      <c r="H88" s="42"/>
      <c r="I88" s="9"/>
      <c r="J88" s="9"/>
      <c r="K88" s="9"/>
    </row>
    <row r="89" spans="2:11" ht="14.25" customHeight="1" x14ac:dyDescent="0.2">
      <c r="B89" s="68"/>
      <c r="C89" s="93"/>
      <c r="D89" s="42"/>
      <c r="E89" s="42"/>
      <c r="F89" s="44"/>
      <c r="G89" s="55"/>
      <c r="H89" s="42"/>
      <c r="I89" s="9"/>
      <c r="J89" s="9"/>
      <c r="K89" s="9"/>
    </row>
    <row r="90" spans="2:11" ht="14.25" customHeight="1" x14ac:dyDescent="0.2">
      <c r="B90" s="68"/>
      <c r="C90" s="93"/>
      <c r="D90" s="42"/>
      <c r="E90" s="42"/>
      <c r="F90" s="44"/>
      <c r="G90" s="55"/>
      <c r="H90" s="42"/>
      <c r="I90" s="9"/>
      <c r="J90" s="9"/>
      <c r="K90" s="9"/>
    </row>
    <row r="91" spans="2:11" ht="14.25" customHeight="1" x14ac:dyDescent="0.2">
      <c r="B91" s="68"/>
      <c r="C91" s="93"/>
      <c r="D91" s="42"/>
      <c r="E91" s="42"/>
      <c r="F91" s="44"/>
      <c r="G91" s="55"/>
      <c r="H91" s="42"/>
      <c r="I91" s="9"/>
      <c r="J91" s="9"/>
      <c r="K91" s="9"/>
    </row>
    <row r="92" spans="2:11" ht="14.25" customHeight="1" x14ac:dyDescent="0.2">
      <c r="B92" s="68"/>
      <c r="C92" s="93"/>
      <c r="D92" s="42"/>
      <c r="E92" s="42"/>
      <c r="F92" s="44"/>
      <c r="G92" s="55"/>
      <c r="H92" s="42"/>
      <c r="I92" s="68"/>
      <c r="J92" s="9"/>
      <c r="K92" s="9"/>
    </row>
    <row r="93" spans="2:11" ht="14.25" customHeight="1" x14ac:dyDescent="0.2">
      <c r="B93" s="68"/>
      <c r="C93" s="151"/>
      <c r="D93" s="49"/>
      <c r="E93" s="42"/>
      <c r="F93" s="170"/>
      <c r="G93" s="55"/>
      <c r="H93" s="42"/>
      <c r="I93" s="68"/>
      <c r="J93" s="9"/>
      <c r="K93" s="9"/>
    </row>
    <row r="94" spans="2:11" ht="14.25" customHeight="1" x14ac:dyDescent="0.2">
      <c r="B94" s="68"/>
      <c r="C94" s="151"/>
      <c r="D94" s="49"/>
      <c r="E94" s="42"/>
      <c r="F94" s="170"/>
      <c r="G94" s="55"/>
      <c r="H94" s="42"/>
      <c r="I94" s="68"/>
      <c r="J94" s="9"/>
      <c r="K94" s="9"/>
    </row>
    <row r="95" spans="2:11" ht="14.25" customHeight="1" x14ac:dyDescent="0.2">
      <c r="B95" s="73"/>
      <c r="C95" s="93"/>
      <c r="D95" s="42"/>
      <c r="E95" s="42"/>
      <c r="F95" s="170"/>
      <c r="G95" s="55"/>
      <c r="H95" s="42"/>
      <c r="I95" s="68"/>
      <c r="J95" s="9"/>
      <c r="K95" s="9"/>
    </row>
    <row r="96" spans="2:11" ht="14.25" customHeight="1" x14ac:dyDescent="0.2">
      <c r="B96" s="73"/>
      <c r="C96" s="151"/>
      <c r="D96" s="49"/>
      <c r="E96" s="42"/>
      <c r="F96" s="170"/>
      <c r="G96" s="55"/>
      <c r="H96" s="42"/>
      <c r="I96" s="68"/>
      <c r="J96" s="9"/>
      <c r="K96" s="9"/>
    </row>
    <row r="97" spans="2:11" ht="14.25" customHeight="1" x14ac:dyDescent="0.2">
      <c r="B97" s="73"/>
      <c r="C97" s="151"/>
      <c r="D97" s="49"/>
      <c r="E97" s="42"/>
      <c r="F97" s="170"/>
      <c r="G97" s="55"/>
      <c r="H97" s="42"/>
      <c r="I97" s="68"/>
      <c r="J97" s="9"/>
      <c r="K97" s="9"/>
    </row>
    <row r="98" spans="2:11" ht="14.25" customHeight="1" x14ac:dyDescent="0.2">
      <c r="B98" s="73"/>
      <c r="C98" s="151"/>
      <c r="D98" s="49"/>
      <c r="E98" s="42"/>
      <c r="F98" s="170"/>
      <c r="G98" s="55"/>
      <c r="H98" s="42"/>
      <c r="I98" s="68"/>
      <c r="J98" s="9"/>
      <c r="K98" s="9"/>
    </row>
    <row r="99" spans="2:11" ht="14.25" customHeight="1" x14ac:dyDescent="0.2">
      <c r="B99" s="105"/>
      <c r="C99" s="154"/>
      <c r="D99" s="96"/>
      <c r="E99" s="42"/>
      <c r="F99" s="170"/>
      <c r="G99" s="55"/>
      <c r="H99" s="42"/>
      <c r="I99" s="68"/>
      <c r="J99" s="9"/>
      <c r="K99" s="9"/>
    </row>
    <row r="100" spans="2:11" ht="14.25" customHeight="1" x14ac:dyDescent="0.2">
      <c r="B100" s="73"/>
      <c r="C100" s="93"/>
      <c r="D100" s="42"/>
      <c r="E100" s="42"/>
      <c r="F100" s="170"/>
      <c r="G100" s="55"/>
      <c r="H100" s="42"/>
      <c r="I100" s="68"/>
      <c r="J100" s="9"/>
      <c r="K100" s="9"/>
    </row>
    <row r="101" spans="2:11" ht="14.25" customHeight="1" x14ac:dyDescent="0.2">
      <c r="B101" s="73"/>
      <c r="C101" s="151"/>
      <c r="D101" s="49"/>
      <c r="E101" s="42"/>
      <c r="F101" s="170"/>
      <c r="G101" s="55"/>
      <c r="H101" s="42"/>
      <c r="I101" s="68"/>
      <c r="J101" s="9"/>
      <c r="K101" s="9"/>
    </row>
    <row r="102" spans="2:11" ht="14.25" customHeight="1" x14ac:dyDescent="0.2">
      <c r="B102" s="73"/>
      <c r="C102" s="151"/>
      <c r="D102" s="49"/>
      <c r="E102" s="42"/>
      <c r="F102" s="170"/>
      <c r="G102" s="55"/>
      <c r="H102" s="42"/>
      <c r="I102" s="68"/>
      <c r="J102" s="9"/>
      <c r="K102" s="9"/>
    </row>
    <row r="103" spans="2:11" ht="14.25" customHeight="1" x14ac:dyDescent="0.2">
      <c r="B103" s="73"/>
      <c r="C103" s="151"/>
      <c r="D103" s="49"/>
      <c r="E103" s="42"/>
      <c r="F103" s="170"/>
      <c r="G103" s="55"/>
      <c r="H103" s="42"/>
      <c r="I103" s="68"/>
      <c r="J103" s="9"/>
      <c r="K103" s="9"/>
    </row>
    <row r="104" spans="2:11" ht="14.25" customHeight="1" x14ac:dyDescent="0.2">
      <c r="B104" s="73"/>
      <c r="C104" s="151"/>
      <c r="D104" s="49"/>
      <c r="E104" s="42"/>
      <c r="F104" s="170"/>
      <c r="G104" s="55"/>
      <c r="H104" s="42"/>
      <c r="I104" s="68"/>
      <c r="J104" s="9"/>
      <c r="K104" s="9"/>
    </row>
    <row r="105" spans="2:11" ht="14.25" customHeight="1" x14ac:dyDescent="0.2">
      <c r="B105" s="73"/>
      <c r="C105" s="151"/>
      <c r="D105" s="49"/>
      <c r="E105" s="42"/>
      <c r="F105" s="170"/>
      <c r="G105" s="55"/>
      <c r="H105" s="42"/>
      <c r="I105" s="68"/>
      <c r="J105" s="9"/>
      <c r="K105" s="9"/>
    </row>
    <row r="106" spans="2:11" ht="14.25" customHeight="1" x14ac:dyDescent="0.2">
      <c r="B106" s="73"/>
      <c r="C106" s="151"/>
      <c r="D106" s="49"/>
      <c r="E106" s="42"/>
      <c r="F106" s="170"/>
      <c r="G106" s="55"/>
      <c r="H106" s="42"/>
      <c r="I106" s="68"/>
      <c r="J106" s="9"/>
      <c r="K106" s="9"/>
    </row>
    <row r="107" spans="2:11" ht="14.25" customHeight="1" x14ac:dyDescent="0.2">
      <c r="B107" s="73"/>
      <c r="C107" s="151"/>
      <c r="D107" s="49"/>
      <c r="E107" s="42"/>
      <c r="F107" s="170"/>
      <c r="G107" s="55"/>
      <c r="H107" s="42"/>
      <c r="I107" s="68"/>
      <c r="J107" s="9"/>
      <c r="K107" s="9"/>
    </row>
    <row r="108" spans="2:11" ht="14.25" customHeight="1" x14ac:dyDescent="0.2">
      <c r="B108" s="73"/>
      <c r="C108" s="151"/>
      <c r="D108" s="42"/>
      <c r="E108" s="42"/>
      <c r="F108" s="170"/>
      <c r="G108" s="55"/>
      <c r="H108" s="42"/>
      <c r="I108" s="68"/>
      <c r="J108" s="9"/>
      <c r="K108" s="9"/>
    </row>
    <row r="109" spans="2:11" ht="14.25" customHeight="1" thickBot="1" x14ac:dyDescent="0.25">
      <c r="B109" s="9"/>
      <c r="C109" s="151"/>
      <c r="D109" s="55"/>
      <c r="E109" s="42"/>
      <c r="F109" s="170"/>
      <c r="G109" s="55"/>
      <c r="H109" s="42"/>
      <c r="I109" s="9"/>
      <c r="J109" s="9"/>
      <c r="K109" s="9"/>
    </row>
    <row r="110" spans="2:11" ht="14.25" customHeight="1" thickBot="1" x14ac:dyDescent="0.25">
      <c r="B110" s="88" t="s">
        <v>16</v>
      </c>
      <c r="C110" s="54">
        <f>SUM(C86:C109)</f>
        <v>0</v>
      </c>
      <c r="D110" s="97">
        <f>SUM(D86:D109)</f>
        <v>0</v>
      </c>
      <c r="E110" s="97">
        <f>SUM(E86:E92)</f>
        <v>0</v>
      </c>
      <c r="F110" s="171">
        <f>SUM(F86:F92)</f>
        <v>0</v>
      </c>
      <c r="G110" s="98">
        <f>SUM(G86:G92)</f>
        <v>0</v>
      </c>
      <c r="H110" s="42"/>
      <c r="I110" s="9"/>
      <c r="J110" s="9"/>
      <c r="K110" s="9"/>
    </row>
    <row r="111" spans="2:11" ht="14.25" customHeight="1" x14ac:dyDescent="0.2">
      <c r="B111" s="25"/>
      <c r="C111" s="157"/>
      <c r="D111" s="52"/>
      <c r="E111" s="52"/>
      <c r="F111" s="52"/>
      <c r="G111" s="99"/>
      <c r="H111" s="99"/>
      <c r="I111" s="100"/>
      <c r="J111" s="100"/>
      <c r="K111" s="100"/>
    </row>
    <row r="112" spans="2:11" ht="14.25" customHeight="1" x14ac:dyDescent="0.2">
      <c r="B112" s="20" t="s">
        <v>33</v>
      </c>
      <c r="C112" s="159"/>
      <c r="D112" s="57"/>
      <c r="E112" s="57"/>
      <c r="F112" s="57"/>
      <c r="G112" s="44"/>
      <c r="H112" s="44"/>
      <c r="I112" s="43"/>
      <c r="J112" s="43"/>
      <c r="K112" s="43"/>
    </row>
    <row r="113" spans="2:11" ht="14.25" customHeight="1" x14ac:dyDescent="0.2">
      <c r="B113" s="73"/>
      <c r="C113" s="158"/>
      <c r="D113" s="74"/>
      <c r="E113" s="44"/>
      <c r="F113" s="44"/>
      <c r="G113" s="44"/>
      <c r="H113" s="44"/>
      <c r="I113" s="43"/>
      <c r="J113" s="43"/>
      <c r="K113" s="43"/>
    </row>
    <row r="114" spans="2:11" ht="14.25" customHeight="1" x14ac:dyDescent="0.2">
      <c r="B114" s="68"/>
      <c r="C114" s="155"/>
      <c r="D114" s="58"/>
      <c r="E114" s="44"/>
      <c r="F114" s="44"/>
      <c r="G114" s="44"/>
      <c r="H114" s="44"/>
      <c r="I114" s="43"/>
      <c r="J114" s="43"/>
      <c r="K114" s="43"/>
    </row>
    <row r="115" spans="2:11" ht="14.25" customHeight="1" x14ac:dyDescent="0.2">
      <c r="B115" s="68"/>
      <c r="C115" s="155"/>
      <c r="D115" s="58"/>
      <c r="E115" s="44"/>
      <c r="F115" s="44"/>
      <c r="G115" s="44"/>
      <c r="H115" s="44"/>
      <c r="I115" s="43"/>
      <c r="J115" s="43"/>
      <c r="K115" s="43"/>
    </row>
    <row r="116" spans="2:11" ht="14.25" customHeight="1" x14ac:dyDescent="0.2">
      <c r="B116" s="68"/>
      <c r="C116" s="155"/>
      <c r="D116" s="58"/>
      <c r="E116" s="44"/>
      <c r="F116" s="44"/>
      <c r="G116" s="44"/>
      <c r="H116" s="44"/>
      <c r="I116" s="43"/>
      <c r="J116" s="43"/>
      <c r="K116" s="43"/>
    </row>
    <row r="117" spans="2:11" ht="14.25" customHeight="1" x14ac:dyDescent="0.2">
      <c r="B117" s="68"/>
      <c r="C117" s="155"/>
      <c r="D117" s="58"/>
      <c r="E117" s="44"/>
      <c r="F117" s="44"/>
      <c r="G117" s="44"/>
      <c r="H117" s="44"/>
      <c r="I117" s="43"/>
      <c r="J117" s="43"/>
      <c r="K117" s="43"/>
    </row>
    <row r="118" spans="2:11" ht="14.25" customHeight="1" x14ac:dyDescent="0.2">
      <c r="B118" s="68"/>
      <c r="C118" s="155"/>
      <c r="D118" s="58"/>
      <c r="E118" s="44"/>
      <c r="F118" s="44"/>
      <c r="G118" s="44"/>
      <c r="H118" s="44"/>
      <c r="I118" s="43"/>
      <c r="J118" s="43"/>
      <c r="K118" s="43"/>
    </row>
    <row r="119" spans="2:11" ht="14.25" customHeight="1" x14ac:dyDescent="0.2">
      <c r="B119" s="68"/>
      <c r="C119" s="155"/>
      <c r="D119" s="58"/>
      <c r="E119" s="44"/>
      <c r="F119" s="44"/>
      <c r="G119" s="44"/>
      <c r="H119" s="44"/>
      <c r="I119" s="43"/>
      <c r="J119" s="43"/>
      <c r="K119" s="43"/>
    </row>
    <row r="120" spans="2:11" ht="14.25" customHeight="1" x14ac:dyDescent="0.2">
      <c r="B120" s="68"/>
      <c r="C120" s="155"/>
      <c r="D120" s="58"/>
      <c r="E120" s="44"/>
      <c r="F120" s="44"/>
      <c r="G120" s="44"/>
      <c r="H120" s="44"/>
      <c r="I120" s="43"/>
      <c r="J120" s="43"/>
      <c r="K120" s="43"/>
    </row>
    <row r="121" spans="2:11" ht="14.25" customHeight="1" x14ac:dyDescent="0.2">
      <c r="B121" s="68"/>
      <c r="C121" s="155"/>
      <c r="D121" s="58"/>
      <c r="E121" s="44"/>
      <c r="F121" s="44"/>
      <c r="G121" s="44"/>
      <c r="H121" s="44"/>
      <c r="I121" s="43"/>
      <c r="J121" s="43"/>
      <c r="K121" s="43"/>
    </row>
    <row r="122" spans="2:11" ht="14.25" customHeight="1" x14ac:dyDescent="0.2">
      <c r="B122" s="68"/>
      <c r="C122" s="155"/>
      <c r="D122" s="58"/>
      <c r="E122" s="44"/>
      <c r="F122" s="44"/>
      <c r="G122" s="44"/>
      <c r="H122" s="44"/>
      <c r="I122" s="43"/>
      <c r="J122" s="43"/>
      <c r="K122" s="43"/>
    </row>
    <row r="123" spans="2:11" ht="14.25" customHeight="1" x14ac:dyDescent="0.2">
      <c r="B123" s="68"/>
      <c r="C123" s="155"/>
      <c r="D123" s="58"/>
      <c r="E123" s="44"/>
      <c r="F123" s="44"/>
      <c r="G123" s="44"/>
      <c r="H123" s="44"/>
      <c r="I123" s="43"/>
      <c r="J123" s="43"/>
      <c r="K123" s="43"/>
    </row>
    <row r="124" spans="2:11" ht="14.25" customHeight="1" x14ac:dyDescent="0.2">
      <c r="B124" s="68"/>
      <c r="C124" s="155"/>
      <c r="D124" s="58"/>
      <c r="E124" s="44"/>
      <c r="F124" s="44"/>
      <c r="G124" s="44"/>
      <c r="H124" s="44"/>
      <c r="I124" s="43"/>
      <c r="J124" s="43"/>
      <c r="K124" s="43"/>
    </row>
    <row r="125" spans="2:11" ht="14.25" customHeight="1" x14ac:dyDescent="0.2">
      <c r="B125" s="68"/>
      <c r="C125" s="155"/>
      <c r="D125" s="58"/>
      <c r="E125" s="44"/>
      <c r="F125" s="44"/>
      <c r="G125" s="44"/>
      <c r="H125" s="44"/>
      <c r="I125" s="43"/>
      <c r="J125" s="43"/>
      <c r="K125" s="43"/>
    </row>
    <row r="126" spans="2:11" ht="14.25" customHeight="1" x14ac:dyDescent="0.2">
      <c r="B126" s="68"/>
      <c r="C126" s="155"/>
      <c r="D126" s="58"/>
      <c r="E126" s="44"/>
      <c r="F126" s="44"/>
      <c r="G126" s="44"/>
      <c r="H126" s="44"/>
      <c r="I126" s="43"/>
      <c r="J126" s="43"/>
      <c r="K126" s="43"/>
    </row>
    <row r="127" spans="2:11" ht="14.25" customHeight="1" x14ac:dyDescent="0.2">
      <c r="B127" s="68"/>
      <c r="C127" s="155"/>
      <c r="D127" s="58"/>
      <c r="E127" s="44"/>
      <c r="F127" s="44"/>
      <c r="G127" s="44"/>
      <c r="H127" s="44"/>
      <c r="I127" s="43"/>
      <c r="J127" s="43"/>
      <c r="K127" s="43"/>
    </row>
    <row r="128" spans="2:11" ht="14.25" customHeight="1" x14ac:dyDescent="0.2">
      <c r="B128" s="68"/>
      <c r="C128" s="155"/>
      <c r="D128" s="58"/>
      <c r="E128" s="44"/>
      <c r="F128" s="44"/>
      <c r="G128" s="44"/>
      <c r="H128" s="44"/>
      <c r="I128" s="43"/>
      <c r="J128" s="43"/>
      <c r="K128" s="43"/>
    </row>
    <row r="129" spans="2:11" ht="14.25" customHeight="1" x14ac:dyDescent="0.2">
      <c r="B129" s="68"/>
      <c r="C129" s="155"/>
      <c r="D129" s="58"/>
      <c r="E129" s="44"/>
      <c r="F129" s="44"/>
      <c r="G129" s="44"/>
      <c r="H129" s="44"/>
      <c r="I129" s="43"/>
      <c r="J129" s="43"/>
      <c r="K129" s="43"/>
    </row>
    <row r="130" spans="2:11" ht="14.25" customHeight="1" x14ac:dyDescent="0.2">
      <c r="B130" s="68"/>
      <c r="C130" s="155"/>
      <c r="D130" s="58"/>
      <c r="E130" s="44"/>
      <c r="F130" s="44"/>
      <c r="G130" s="44"/>
      <c r="H130" s="44"/>
      <c r="I130" s="43"/>
      <c r="J130" s="43"/>
      <c r="K130" s="43"/>
    </row>
    <row r="131" spans="2:11" ht="14.25" customHeight="1" x14ac:dyDescent="0.2">
      <c r="B131" s="68"/>
      <c r="C131" s="155"/>
      <c r="D131" s="58"/>
      <c r="E131" s="44"/>
      <c r="F131" s="44"/>
      <c r="G131" s="44"/>
      <c r="H131" s="44"/>
      <c r="I131" s="43"/>
      <c r="J131" s="43"/>
      <c r="K131" s="43"/>
    </row>
    <row r="132" spans="2:11" ht="14.25" customHeight="1" x14ac:dyDescent="0.2">
      <c r="B132" s="75"/>
      <c r="C132" s="87"/>
      <c r="D132" s="87"/>
      <c r="E132" s="44"/>
      <c r="F132" s="44"/>
      <c r="G132" s="44"/>
      <c r="H132" s="44"/>
      <c r="I132" s="43"/>
      <c r="J132" s="43"/>
      <c r="K132" s="43"/>
    </row>
    <row r="133" spans="2:11" ht="14.25" customHeight="1" x14ac:dyDescent="0.2">
      <c r="B133" s="68"/>
      <c r="C133" s="155"/>
      <c r="D133" s="58"/>
      <c r="E133" s="44"/>
      <c r="F133" s="44"/>
      <c r="G133" s="44"/>
      <c r="H133" s="44"/>
      <c r="I133" s="43"/>
      <c r="J133" s="43"/>
      <c r="K133" s="43"/>
    </row>
    <row r="134" spans="2:11" ht="14.25" customHeight="1" x14ac:dyDescent="0.2">
      <c r="B134" s="68"/>
      <c r="C134" s="155"/>
      <c r="D134" s="58"/>
      <c r="E134" s="44"/>
      <c r="F134" s="44"/>
      <c r="G134" s="44"/>
      <c r="H134" s="44"/>
      <c r="I134" s="43"/>
      <c r="J134" s="43"/>
      <c r="K134" s="43"/>
    </row>
    <row r="135" spans="2:11" ht="14.25" customHeight="1" x14ac:dyDescent="0.2">
      <c r="B135" s="68"/>
      <c r="C135" s="155"/>
      <c r="D135" s="58"/>
      <c r="E135" s="44"/>
      <c r="F135" s="44"/>
      <c r="G135" s="44"/>
      <c r="H135" s="44"/>
      <c r="I135" s="43"/>
      <c r="J135" s="43"/>
      <c r="K135" s="43"/>
    </row>
    <row r="136" spans="2:11" ht="14.25" customHeight="1" x14ac:dyDescent="0.2">
      <c r="B136" s="68"/>
      <c r="C136" s="155"/>
      <c r="D136" s="58"/>
      <c r="E136" s="44"/>
      <c r="F136" s="44"/>
      <c r="G136" s="44"/>
      <c r="H136" s="44"/>
      <c r="I136" s="43"/>
      <c r="J136" s="43"/>
      <c r="K136" s="43"/>
    </row>
    <row r="137" spans="2:11" ht="14.25" customHeight="1" x14ac:dyDescent="0.2">
      <c r="B137" s="68"/>
      <c r="C137" s="155"/>
      <c r="D137" s="58"/>
      <c r="E137" s="44"/>
      <c r="F137" s="44"/>
      <c r="G137" s="44"/>
      <c r="H137" s="44"/>
      <c r="I137" s="43"/>
      <c r="J137" s="43"/>
      <c r="K137" s="43"/>
    </row>
    <row r="138" spans="2:11" ht="14.25" customHeight="1" x14ac:dyDescent="0.2">
      <c r="B138" s="68"/>
      <c r="C138" s="155"/>
      <c r="D138" s="58"/>
      <c r="E138" s="44"/>
      <c r="F138" s="44"/>
      <c r="G138" s="44"/>
      <c r="H138" s="44"/>
      <c r="I138" s="43"/>
      <c r="J138" s="43"/>
      <c r="K138" s="43"/>
    </row>
    <row r="139" spans="2:11" ht="14.25" customHeight="1" x14ac:dyDescent="0.2">
      <c r="B139" s="68"/>
      <c r="C139" s="155"/>
      <c r="D139" s="58"/>
      <c r="E139" s="44"/>
      <c r="F139" s="44"/>
      <c r="G139" s="44"/>
      <c r="H139" s="44"/>
      <c r="I139" s="43"/>
      <c r="J139" s="43"/>
      <c r="K139" s="43"/>
    </row>
    <row r="140" spans="2:11" ht="14.25" customHeight="1" x14ac:dyDescent="0.2">
      <c r="B140" s="68"/>
      <c r="C140" s="155"/>
      <c r="D140" s="58"/>
      <c r="E140" s="44"/>
      <c r="F140" s="44"/>
      <c r="G140" s="44"/>
      <c r="H140" s="44"/>
      <c r="I140" s="43"/>
      <c r="J140" s="43"/>
      <c r="K140" s="43"/>
    </row>
    <row r="141" spans="2:11" ht="14.25" customHeight="1" x14ac:dyDescent="0.2">
      <c r="B141" s="68"/>
      <c r="C141" s="155"/>
      <c r="D141" s="58"/>
      <c r="E141" s="44"/>
      <c r="F141" s="44"/>
      <c r="G141" s="44"/>
      <c r="H141" s="44"/>
      <c r="I141" s="43"/>
      <c r="J141" s="43"/>
      <c r="K141" s="43"/>
    </row>
    <row r="142" spans="2:11" ht="14.25" customHeight="1" x14ac:dyDescent="0.2">
      <c r="B142" s="68"/>
      <c r="C142" s="155"/>
      <c r="D142" s="58"/>
      <c r="E142" s="44"/>
      <c r="F142" s="44"/>
      <c r="G142" s="44"/>
      <c r="H142" s="44"/>
      <c r="I142" s="43"/>
      <c r="J142" s="43"/>
      <c r="K142" s="43"/>
    </row>
    <row r="143" spans="2:11" ht="14.25" customHeight="1" x14ac:dyDescent="0.2">
      <c r="B143" s="68"/>
      <c r="C143" s="155"/>
      <c r="D143" s="58"/>
      <c r="E143" s="44"/>
      <c r="F143" s="44"/>
      <c r="G143" s="44"/>
      <c r="H143" s="44"/>
      <c r="I143" s="43"/>
      <c r="J143" s="43"/>
      <c r="K143" s="43"/>
    </row>
    <row r="144" spans="2:11" ht="14.25" customHeight="1" x14ac:dyDescent="0.2">
      <c r="B144" s="68"/>
      <c r="C144" s="155"/>
      <c r="D144" s="58"/>
      <c r="E144" s="44"/>
      <c r="F144" s="44"/>
      <c r="G144" s="44"/>
      <c r="H144" s="44"/>
      <c r="I144" s="43"/>
      <c r="J144" s="43"/>
      <c r="K144" s="43"/>
    </row>
    <row r="145" spans="2:11" ht="14.25" customHeight="1" thickBot="1" x14ac:dyDescent="0.25">
      <c r="B145" s="95"/>
      <c r="C145" s="155"/>
      <c r="D145" s="58"/>
      <c r="E145" s="44"/>
      <c r="F145" s="44"/>
      <c r="G145" s="44"/>
      <c r="H145" s="44"/>
      <c r="I145" s="43"/>
      <c r="J145" s="43"/>
      <c r="K145" s="43"/>
    </row>
    <row r="146" spans="2:11" ht="14.25" customHeight="1" thickBot="1" x14ac:dyDescent="0.25">
      <c r="B146" s="88" t="s">
        <v>16</v>
      </c>
      <c r="C146" s="59">
        <f>SUM(C113:C145)</f>
        <v>0</v>
      </c>
      <c r="D146" s="60">
        <f>SUM(D113:D145)</f>
        <v>0</v>
      </c>
      <c r="E146" s="60">
        <f>SUM(E113:E114)</f>
        <v>0</v>
      </c>
      <c r="F146" s="172"/>
      <c r="G146" s="51"/>
      <c r="H146" s="51"/>
      <c r="I146" s="26"/>
      <c r="J146" s="23"/>
      <c r="K146" s="23"/>
    </row>
    <row r="147" spans="2:11" ht="14.25" customHeight="1" x14ac:dyDescent="0.2">
      <c r="B147" s="25"/>
      <c r="C147" s="61"/>
      <c r="D147" s="61"/>
      <c r="E147" s="61"/>
      <c r="F147" s="52"/>
      <c r="G147" s="61"/>
      <c r="H147" s="61"/>
      <c r="I147" s="25"/>
      <c r="J147" s="25"/>
      <c r="K147" s="25"/>
    </row>
    <row r="148" spans="2:11" ht="14.25" customHeight="1" x14ac:dyDescent="0.2">
      <c r="B148" s="142" t="s">
        <v>34</v>
      </c>
      <c r="C148" s="62"/>
      <c r="D148" s="62"/>
      <c r="E148" s="62"/>
      <c r="F148" s="44"/>
      <c r="G148" s="42"/>
      <c r="H148" s="42"/>
      <c r="I148" s="9"/>
      <c r="J148" s="9"/>
      <c r="K148" s="9"/>
    </row>
    <row r="149" spans="2:11" ht="14.25" customHeight="1" x14ac:dyDescent="0.2">
      <c r="B149" s="141" t="s">
        <v>88</v>
      </c>
      <c r="C149" s="152">
        <v>3618</v>
      </c>
      <c r="D149" s="155">
        <v>3618</v>
      </c>
      <c r="E149" s="173">
        <f>D149-C149</f>
        <v>0</v>
      </c>
      <c r="F149" s="155">
        <f>C149</f>
        <v>3618</v>
      </c>
      <c r="G149" s="63">
        <v>3618</v>
      </c>
      <c r="H149" s="42">
        <f>G149-F149</f>
        <v>0</v>
      </c>
      <c r="I149" s="9"/>
      <c r="J149" s="9"/>
      <c r="K149" s="9"/>
    </row>
    <row r="150" spans="2:11" ht="14.25" customHeight="1" x14ac:dyDescent="0.2">
      <c r="B150" s="141" t="s">
        <v>89</v>
      </c>
      <c r="C150" s="152">
        <v>1687</v>
      </c>
      <c r="D150" s="155">
        <v>1687</v>
      </c>
      <c r="E150" s="173">
        <f t="shared" ref="E150:E161" si="4">D150-C150</f>
        <v>0</v>
      </c>
      <c r="F150" s="155">
        <f t="shared" ref="F150:F161" si="5">C150</f>
        <v>1687</v>
      </c>
      <c r="G150" s="63">
        <v>1687</v>
      </c>
      <c r="H150" s="42">
        <f t="shared" ref="H150:H161" si="6">G150-F150</f>
        <v>0</v>
      </c>
      <c r="I150" s="9"/>
      <c r="J150" s="9"/>
      <c r="K150" s="9"/>
    </row>
    <row r="151" spans="2:11" ht="14.25" customHeight="1" x14ac:dyDescent="0.2">
      <c r="B151" s="141" t="s">
        <v>90</v>
      </c>
      <c r="C151" s="152">
        <v>43.34</v>
      </c>
      <c r="D151" s="155">
        <v>43.34</v>
      </c>
      <c r="E151" s="173">
        <f t="shared" si="4"/>
        <v>0</v>
      </c>
      <c r="F151" s="155">
        <f t="shared" si="5"/>
        <v>43.34</v>
      </c>
      <c r="G151" s="63">
        <v>43.34</v>
      </c>
      <c r="H151" s="42">
        <f t="shared" si="6"/>
        <v>0</v>
      </c>
      <c r="I151" s="9"/>
      <c r="J151" s="9"/>
      <c r="K151" s="9"/>
    </row>
    <row r="152" spans="2:11" ht="14.25" customHeight="1" x14ac:dyDescent="0.2">
      <c r="B152" s="141" t="s">
        <v>91</v>
      </c>
      <c r="C152" s="152">
        <v>43.34</v>
      </c>
      <c r="D152" s="155">
        <v>43.34</v>
      </c>
      <c r="E152" s="173">
        <f t="shared" si="4"/>
        <v>0</v>
      </c>
      <c r="F152" s="155">
        <f t="shared" si="5"/>
        <v>43.34</v>
      </c>
      <c r="G152" s="63">
        <v>43.34</v>
      </c>
      <c r="H152" s="42">
        <f t="shared" si="6"/>
        <v>0</v>
      </c>
      <c r="I152" s="9"/>
      <c r="J152" s="9"/>
      <c r="K152" s="9"/>
    </row>
    <row r="153" spans="2:11" ht="14.25" customHeight="1" x14ac:dyDescent="0.2">
      <c r="B153" s="141" t="s">
        <v>92</v>
      </c>
      <c r="C153" s="152">
        <v>598.13</v>
      </c>
      <c r="D153" s="155">
        <v>598.13</v>
      </c>
      <c r="E153" s="173">
        <f t="shared" si="4"/>
        <v>0</v>
      </c>
      <c r="F153" s="155">
        <f t="shared" si="5"/>
        <v>598.13</v>
      </c>
      <c r="G153" s="63">
        <v>598.13</v>
      </c>
      <c r="H153" s="42">
        <f t="shared" si="6"/>
        <v>0</v>
      </c>
      <c r="I153" s="9"/>
      <c r="J153" s="9"/>
      <c r="K153" s="9"/>
    </row>
    <row r="154" spans="2:11" ht="14.25" customHeight="1" x14ac:dyDescent="0.2">
      <c r="B154" s="141" t="s">
        <v>93</v>
      </c>
      <c r="C154" s="152">
        <v>36.119999999999997</v>
      </c>
      <c r="D154" s="155">
        <v>36.119999999999997</v>
      </c>
      <c r="E154" s="173">
        <f t="shared" si="4"/>
        <v>0</v>
      </c>
      <c r="F154" s="155">
        <f t="shared" si="5"/>
        <v>36.119999999999997</v>
      </c>
      <c r="G154" s="63">
        <v>36.119999999999997</v>
      </c>
      <c r="H154" s="42">
        <f t="shared" si="6"/>
        <v>0</v>
      </c>
      <c r="I154" s="9"/>
      <c r="J154" s="9"/>
      <c r="K154" s="9"/>
    </row>
    <row r="155" spans="2:11" s="184" customFormat="1" ht="14.25" customHeight="1" x14ac:dyDescent="0.2">
      <c r="B155" s="144" t="s">
        <v>94</v>
      </c>
      <c r="C155" s="161">
        <v>2012.04</v>
      </c>
      <c r="D155" s="155">
        <v>2012.04</v>
      </c>
      <c r="E155" s="155">
        <f t="shared" si="4"/>
        <v>0</v>
      </c>
      <c r="F155" s="155">
        <f t="shared" si="5"/>
        <v>2012.04</v>
      </c>
      <c r="G155" s="155">
        <v>2012.04</v>
      </c>
      <c r="H155" s="177">
        <f t="shared" si="6"/>
        <v>0</v>
      </c>
      <c r="I155" s="183"/>
      <c r="J155" s="183"/>
      <c r="K155" s="183"/>
    </row>
    <row r="156" spans="2:11" s="184" customFormat="1" ht="14.25" customHeight="1" x14ac:dyDescent="0.2">
      <c r="B156" s="144" t="s">
        <v>95</v>
      </c>
      <c r="C156" s="161">
        <v>108.18</v>
      </c>
      <c r="D156" s="155">
        <v>108.18</v>
      </c>
      <c r="E156" s="155">
        <f t="shared" si="4"/>
        <v>0</v>
      </c>
      <c r="F156" s="155">
        <f t="shared" si="5"/>
        <v>108.18</v>
      </c>
      <c r="G156" s="155">
        <v>108.18</v>
      </c>
      <c r="H156" s="177">
        <f t="shared" si="6"/>
        <v>0</v>
      </c>
      <c r="I156" s="183"/>
      <c r="J156" s="183"/>
      <c r="K156" s="183"/>
    </row>
    <row r="157" spans="2:11" s="184" customFormat="1" ht="14.25" customHeight="1" x14ac:dyDescent="0.2">
      <c r="B157" s="144" t="s">
        <v>96</v>
      </c>
      <c r="C157" s="161">
        <v>158.74</v>
      </c>
      <c r="D157" s="155">
        <v>200</v>
      </c>
      <c r="E157" s="155">
        <f t="shared" si="4"/>
        <v>41.259999999999991</v>
      </c>
      <c r="F157" s="155">
        <f t="shared" si="5"/>
        <v>158.74</v>
      </c>
      <c r="G157" s="155">
        <v>200</v>
      </c>
      <c r="H157" s="177">
        <f t="shared" si="6"/>
        <v>41.259999999999991</v>
      </c>
      <c r="I157" s="183" t="s">
        <v>159</v>
      </c>
      <c r="J157" s="183"/>
      <c r="K157" s="183"/>
    </row>
    <row r="158" spans="2:11" s="184" customFormat="1" ht="14.25" customHeight="1" x14ac:dyDescent="0.2">
      <c r="B158" s="144" t="s">
        <v>97</v>
      </c>
      <c r="C158" s="161">
        <v>171.56</v>
      </c>
      <c r="D158" s="155">
        <v>200</v>
      </c>
      <c r="E158" s="155">
        <f t="shared" si="4"/>
        <v>28.439999999999998</v>
      </c>
      <c r="F158" s="155">
        <f t="shared" si="5"/>
        <v>171.56</v>
      </c>
      <c r="G158" s="155">
        <v>200</v>
      </c>
      <c r="H158" s="177">
        <f t="shared" si="6"/>
        <v>28.439999999999998</v>
      </c>
      <c r="I158" s="183" t="s">
        <v>159</v>
      </c>
      <c r="J158" s="183"/>
      <c r="K158" s="183"/>
    </row>
    <row r="159" spans="2:11" ht="14.25" customHeight="1" x14ac:dyDescent="0.2">
      <c r="B159" s="141" t="s">
        <v>98</v>
      </c>
      <c r="C159" s="152">
        <v>7933.47</v>
      </c>
      <c r="D159" s="155">
        <v>8000</v>
      </c>
      <c r="E159" s="173">
        <f t="shared" si="4"/>
        <v>66.529999999999745</v>
      </c>
      <c r="F159" s="155">
        <f t="shared" si="5"/>
        <v>7933.47</v>
      </c>
      <c r="G159" s="63">
        <v>8000</v>
      </c>
      <c r="H159" s="42">
        <f t="shared" si="6"/>
        <v>66.529999999999745</v>
      </c>
      <c r="I159" s="9" t="s">
        <v>159</v>
      </c>
      <c r="J159" s="9"/>
      <c r="K159" s="9"/>
    </row>
    <row r="160" spans="2:11" ht="14.25" customHeight="1" x14ac:dyDescent="0.2">
      <c r="B160" s="141" t="s">
        <v>99</v>
      </c>
      <c r="C160" s="152">
        <v>121.72</v>
      </c>
      <c r="D160" s="155">
        <v>121.72</v>
      </c>
      <c r="E160" s="173">
        <f t="shared" si="4"/>
        <v>0</v>
      </c>
      <c r="F160" s="155">
        <f t="shared" si="5"/>
        <v>121.72</v>
      </c>
      <c r="G160" s="63">
        <v>121.72</v>
      </c>
      <c r="H160" s="42">
        <f t="shared" si="6"/>
        <v>0</v>
      </c>
      <c r="I160" s="9"/>
      <c r="J160" s="9"/>
      <c r="K160" s="9"/>
    </row>
    <row r="161" spans="2:11" ht="14.25" customHeight="1" x14ac:dyDescent="0.2">
      <c r="B161" s="141" t="s">
        <v>100</v>
      </c>
      <c r="C161" s="152">
        <v>1920</v>
      </c>
      <c r="D161" s="155">
        <v>1920</v>
      </c>
      <c r="E161" s="173">
        <f t="shared" si="4"/>
        <v>0</v>
      </c>
      <c r="F161" s="155">
        <f t="shared" si="5"/>
        <v>1920</v>
      </c>
      <c r="G161" s="63">
        <v>1920</v>
      </c>
      <c r="H161" s="42">
        <f t="shared" si="6"/>
        <v>0</v>
      </c>
      <c r="I161" s="9"/>
      <c r="J161" s="9"/>
      <c r="K161" s="9"/>
    </row>
    <row r="162" spans="2:11" ht="14.25" customHeight="1" x14ac:dyDescent="0.2">
      <c r="B162" s="77"/>
      <c r="C162" s="104"/>
      <c r="D162" s="104"/>
      <c r="E162" s="63"/>
      <c r="F162" s="155"/>
      <c r="G162" s="63"/>
      <c r="H162" s="42"/>
      <c r="I162" s="9"/>
      <c r="J162" s="9"/>
      <c r="K162" s="9"/>
    </row>
    <row r="163" spans="2:11" ht="14.25" customHeight="1" x14ac:dyDescent="0.2">
      <c r="B163" s="77"/>
      <c r="C163" s="104"/>
      <c r="D163" s="104"/>
      <c r="E163" s="63"/>
      <c r="F163" s="155"/>
      <c r="G163" s="63"/>
      <c r="H163" s="42"/>
      <c r="I163" s="9"/>
      <c r="J163" s="9"/>
      <c r="K163" s="9"/>
    </row>
    <row r="164" spans="2:11" ht="14.25" customHeight="1" x14ac:dyDescent="0.2">
      <c r="B164" s="77"/>
      <c r="C164" s="104"/>
      <c r="D164" s="104"/>
      <c r="E164" s="63"/>
      <c r="F164" s="155"/>
      <c r="G164" s="63"/>
      <c r="H164" s="42"/>
      <c r="I164" s="9"/>
      <c r="J164" s="9"/>
      <c r="K164" s="9"/>
    </row>
    <row r="165" spans="2:11" ht="14.25" customHeight="1" x14ac:dyDescent="0.2">
      <c r="B165" s="77"/>
      <c r="C165" s="104"/>
      <c r="D165" s="104"/>
      <c r="E165" s="63"/>
      <c r="F165" s="155"/>
      <c r="G165" s="63"/>
      <c r="H165" s="42"/>
      <c r="I165" s="9"/>
      <c r="J165" s="9"/>
      <c r="K165" s="9"/>
    </row>
    <row r="166" spans="2:11" ht="14.25" customHeight="1" x14ac:dyDescent="0.2">
      <c r="B166" s="77"/>
      <c r="C166" s="104"/>
      <c r="D166" s="104"/>
      <c r="E166" s="63"/>
      <c r="F166" s="155"/>
      <c r="G166" s="63"/>
      <c r="H166" s="42"/>
      <c r="I166" s="9"/>
      <c r="J166" s="9"/>
      <c r="K166" s="9"/>
    </row>
    <row r="167" spans="2:11" ht="14.25" customHeight="1" x14ac:dyDescent="0.2">
      <c r="B167" s="77"/>
      <c r="C167" s="104"/>
      <c r="D167" s="104"/>
      <c r="E167" s="63"/>
      <c r="F167" s="155"/>
      <c r="G167" s="63"/>
      <c r="H167" s="42"/>
      <c r="I167" s="9"/>
      <c r="J167" s="9"/>
      <c r="K167" s="9"/>
    </row>
    <row r="168" spans="2:11" ht="14.25" customHeight="1" x14ac:dyDescent="0.2">
      <c r="B168" s="77"/>
      <c r="C168" s="104"/>
      <c r="D168" s="104"/>
      <c r="E168" s="63"/>
      <c r="F168" s="155"/>
      <c r="G168" s="63"/>
      <c r="H168" s="42"/>
      <c r="I168" s="9"/>
      <c r="J168" s="9"/>
      <c r="K168" s="9"/>
    </row>
    <row r="169" spans="2:11" ht="14.25" customHeight="1" x14ac:dyDescent="0.2">
      <c r="B169" s="68"/>
      <c r="C169" s="87"/>
      <c r="D169" s="63"/>
      <c r="E169" s="63"/>
      <c r="F169" s="173"/>
      <c r="G169" s="63"/>
      <c r="H169" s="42"/>
      <c r="I169" s="9"/>
      <c r="J169" s="9"/>
      <c r="K169" s="9"/>
    </row>
    <row r="170" spans="2:11" ht="14.25" customHeight="1" x14ac:dyDescent="0.2">
      <c r="B170" s="68"/>
      <c r="C170" s="104"/>
      <c r="D170" s="63"/>
      <c r="E170" s="63"/>
      <c r="F170" s="173"/>
      <c r="G170" s="63"/>
      <c r="H170" s="42"/>
      <c r="I170" s="9"/>
      <c r="J170" s="9"/>
      <c r="K170" s="9"/>
    </row>
    <row r="171" spans="2:11" ht="14.25" customHeight="1" x14ac:dyDescent="0.2">
      <c r="B171" s="68"/>
      <c r="C171" s="87"/>
      <c r="D171" s="63"/>
      <c r="E171" s="63"/>
      <c r="F171" s="173"/>
      <c r="G171" s="63"/>
      <c r="H171" s="42"/>
      <c r="I171" s="9"/>
      <c r="J171" s="9"/>
      <c r="K171" s="9"/>
    </row>
    <row r="172" spans="2:11" ht="14.25" customHeight="1" x14ac:dyDescent="0.2">
      <c r="B172" s="68"/>
      <c r="C172" s="104"/>
      <c r="D172" s="106"/>
      <c r="E172" s="63"/>
      <c r="F172" s="173"/>
      <c r="G172" s="63"/>
      <c r="H172" s="42"/>
      <c r="I172" s="9"/>
      <c r="J172" s="9"/>
      <c r="K172" s="9"/>
    </row>
    <row r="173" spans="2:11" ht="14.25" customHeight="1" x14ac:dyDescent="0.2">
      <c r="B173" s="68"/>
      <c r="C173" s="87"/>
      <c r="D173" s="63"/>
      <c r="E173" s="63"/>
      <c r="F173" s="173"/>
      <c r="G173" s="63"/>
      <c r="H173" s="42"/>
      <c r="I173" s="9"/>
      <c r="J173" s="9"/>
      <c r="K173" s="9"/>
    </row>
    <row r="174" spans="2:11" ht="14.25" customHeight="1" thickBot="1" x14ac:dyDescent="0.25">
      <c r="B174" s="81"/>
      <c r="C174" s="87"/>
      <c r="D174" s="63"/>
      <c r="E174" s="63"/>
      <c r="F174" s="44"/>
      <c r="G174" s="42"/>
      <c r="H174" s="42"/>
      <c r="I174" s="9"/>
      <c r="J174" s="9"/>
      <c r="K174" s="9"/>
    </row>
    <row r="175" spans="2:11" ht="14.25" customHeight="1" thickBot="1" x14ac:dyDescent="0.25">
      <c r="B175" s="88" t="s">
        <v>16</v>
      </c>
      <c r="C175" s="94">
        <f>SUM(C149:C173)</f>
        <v>18451.640000000003</v>
      </c>
      <c r="D175" s="94">
        <f>SUM(D149:D174)</f>
        <v>18587.870000000003</v>
      </c>
      <c r="E175" s="94">
        <f>SUM(E149:E173)</f>
        <v>136.22999999999973</v>
      </c>
      <c r="F175" s="174">
        <f>SUM(F149:F172)</f>
        <v>18451.640000000003</v>
      </c>
      <c r="G175" s="60">
        <f>SUM(G149:G172)</f>
        <v>18587.870000000003</v>
      </c>
      <c r="H175" s="65">
        <f>SUM(H149:H174)</f>
        <v>136.22999999999973</v>
      </c>
      <c r="I175" s="26"/>
      <c r="J175" s="23"/>
      <c r="K175" s="23"/>
    </row>
    <row r="176" spans="2:11" ht="14.25" customHeight="1" x14ac:dyDescent="0.2">
      <c r="B176" s="25"/>
      <c r="C176" s="61"/>
      <c r="D176" s="61"/>
      <c r="E176" s="61"/>
      <c r="F176" s="52"/>
      <c r="G176" s="61"/>
      <c r="H176" s="61"/>
      <c r="I176" s="25"/>
      <c r="J176" s="25"/>
      <c r="K176" s="25"/>
    </row>
    <row r="177" spans="2:11" ht="14.25" customHeight="1" x14ac:dyDescent="0.2">
      <c r="B177" s="20" t="s">
        <v>35</v>
      </c>
      <c r="C177" s="143"/>
      <c r="D177" s="62"/>
      <c r="E177" s="62"/>
      <c r="F177" s="44"/>
      <c r="G177" s="42"/>
      <c r="H177" s="42"/>
      <c r="I177" s="9"/>
      <c r="J177" s="9"/>
      <c r="K177" s="10"/>
    </row>
    <row r="178" spans="2:11" ht="14.25" customHeight="1" x14ac:dyDescent="0.2">
      <c r="B178" s="141" t="s">
        <v>101</v>
      </c>
      <c r="C178" s="160">
        <v>36.119999999999997</v>
      </c>
      <c r="D178" s="155">
        <v>36.119999999999997</v>
      </c>
      <c r="E178" s="62">
        <f>D178-C178</f>
        <v>0</v>
      </c>
      <c r="F178" s="155">
        <f>C178</f>
        <v>36.119999999999997</v>
      </c>
      <c r="G178" s="87">
        <v>36.119999999999997</v>
      </c>
      <c r="H178" s="62">
        <f>G178-F178</f>
        <v>0</v>
      </c>
      <c r="I178" s="9"/>
      <c r="J178" s="9"/>
      <c r="K178" s="10"/>
    </row>
    <row r="179" spans="2:11" ht="14.25" customHeight="1" x14ac:dyDescent="0.2">
      <c r="B179" s="141" t="s">
        <v>102</v>
      </c>
      <c r="C179" s="160">
        <v>43.34</v>
      </c>
      <c r="D179" s="155">
        <v>43.34</v>
      </c>
      <c r="E179" s="62">
        <f>D179-C179</f>
        <v>0</v>
      </c>
      <c r="F179" s="155">
        <f>C179</f>
        <v>43.34</v>
      </c>
      <c r="G179" s="87">
        <v>43.34</v>
      </c>
      <c r="H179" s="62">
        <f>G179-F179</f>
        <v>0</v>
      </c>
      <c r="I179" s="9"/>
      <c r="J179" s="9"/>
      <c r="K179" s="10"/>
    </row>
    <row r="180" spans="2:11" ht="14.25" customHeight="1" x14ac:dyDescent="0.2">
      <c r="B180" s="73"/>
      <c r="C180" s="93"/>
      <c r="D180" s="42"/>
      <c r="E180" s="62"/>
      <c r="F180" s="155"/>
      <c r="G180" s="87"/>
      <c r="H180" s="62"/>
      <c r="I180" s="9"/>
      <c r="J180" s="9"/>
      <c r="K180" s="10"/>
    </row>
    <row r="181" spans="2:11" ht="14.25" customHeight="1" x14ac:dyDescent="0.2">
      <c r="B181" s="73"/>
      <c r="C181" s="93"/>
      <c r="D181" s="42"/>
      <c r="E181" s="62"/>
      <c r="F181" s="155"/>
      <c r="G181" s="87"/>
      <c r="H181" s="62"/>
      <c r="I181" s="9"/>
      <c r="J181" s="9"/>
      <c r="K181" s="10"/>
    </row>
    <row r="182" spans="2:11" ht="14.25" customHeight="1" x14ac:dyDescent="0.2">
      <c r="B182" s="73"/>
      <c r="C182" s="93"/>
      <c r="D182" s="42"/>
      <c r="E182" s="62"/>
      <c r="F182" s="155"/>
      <c r="G182" s="87"/>
      <c r="H182" s="62"/>
      <c r="I182" s="9"/>
      <c r="J182" s="9"/>
      <c r="K182" s="10"/>
    </row>
    <row r="183" spans="2:11" ht="14.25" customHeight="1" x14ac:dyDescent="0.2">
      <c r="B183" s="73"/>
      <c r="C183" s="93"/>
      <c r="D183" s="42"/>
      <c r="E183" s="62"/>
      <c r="F183" s="155"/>
      <c r="G183" s="87"/>
      <c r="H183" s="62"/>
      <c r="I183" s="9"/>
      <c r="J183" s="9"/>
      <c r="K183" s="10"/>
    </row>
    <row r="184" spans="2:11" ht="14.25" customHeight="1" x14ac:dyDescent="0.2">
      <c r="B184" s="73"/>
      <c r="C184" s="93"/>
      <c r="D184" s="42"/>
      <c r="E184" s="62"/>
      <c r="F184" s="155"/>
      <c r="G184" s="87"/>
      <c r="H184" s="62"/>
      <c r="I184" s="9"/>
      <c r="J184" s="9"/>
      <c r="K184" s="10"/>
    </row>
    <row r="185" spans="2:11" ht="14.25" customHeight="1" x14ac:dyDescent="0.2">
      <c r="B185" s="68"/>
      <c r="C185" s="87"/>
      <c r="D185" s="42"/>
      <c r="E185" s="62"/>
      <c r="F185" s="155"/>
      <c r="G185" s="87"/>
      <c r="H185" s="62"/>
      <c r="I185" s="9"/>
      <c r="J185" s="9"/>
      <c r="K185" s="10"/>
    </row>
    <row r="186" spans="2:11" ht="14.25" customHeight="1" x14ac:dyDescent="0.2">
      <c r="B186" s="73"/>
      <c r="C186" s="93"/>
      <c r="D186" s="42"/>
      <c r="E186" s="62"/>
      <c r="F186" s="155"/>
      <c r="G186" s="87"/>
      <c r="H186" s="62"/>
      <c r="I186" s="9"/>
      <c r="J186" s="9"/>
      <c r="K186" s="10"/>
    </row>
    <row r="187" spans="2:11" ht="14.25" customHeight="1" x14ac:dyDescent="0.2">
      <c r="B187" s="73"/>
      <c r="C187" s="93"/>
      <c r="D187" s="42"/>
      <c r="E187" s="62"/>
      <c r="F187" s="155"/>
      <c r="G187" s="87"/>
      <c r="H187" s="62"/>
      <c r="I187" s="9"/>
      <c r="J187" s="9"/>
      <c r="K187" s="10"/>
    </row>
    <row r="188" spans="2:11" ht="14.25" customHeight="1" x14ac:dyDescent="0.2">
      <c r="B188" s="73"/>
      <c r="C188" s="93"/>
      <c r="D188" s="42"/>
      <c r="E188" s="62"/>
      <c r="F188" s="155"/>
      <c r="G188" s="87"/>
      <c r="H188" s="62"/>
      <c r="I188" s="9"/>
      <c r="J188" s="9"/>
      <c r="K188" s="10"/>
    </row>
    <row r="189" spans="2:11" ht="14.25" customHeight="1" x14ac:dyDescent="0.2">
      <c r="B189" s="73"/>
      <c r="C189" s="93"/>
      <c r="D189" s="42"/>
      <c r="E189" s="62"/>
      <c r="F189" s="155"/>
      <c r="G189" s="87"/>
      <c r="H189" s="62"/>
      <c r="I189" s="9"/>
      <c r="J189" s="9"/>
      <c r="K189" s="10"/>
    </row>
    <row r="190" spans="2:11" ht="14.25" customHeight="1" thickBot="1" x14ac:dyDescent="0.25">
      <c r="B190" s="81"/>
      <c r="C190" s="62"/>
      <c r="D190" s="62"/>
      <c r="E190" s="62"/>
      <c r="F190" s="44"/>
      <c r="G190" s="42"/>
      <c r="H190" s="42"/>
      <c r="I190" s="9"/>
      <c r="J190" s="9"/>
      <c r="K190" s="10"/>
    </row>
    <row r="191" spans="2:11" ht="14.25" customHeight="1" thickBot="1" x14ac:dyDescent="0.25">
      <c r="B191" s="88" t="s">
        <v>16</v>
      </c>
      <c r="C191" s="60">
        <f t="shared" ref="C191:H191" si="7">SUM(C178:C190)</f>
        <v>79.460000000000008</v>
      </c>
      <c r="D191" s="60">
        <f t="shared" si="7"/>
        <v>79.460000000000008</v>
      </c>
      <c r="E191" s="60">
        <f t="shared" si="7"/>
        <v>0</v>
      </c>
      <c r="F191" s="175">
        <f t="shared" si="7"/>
        <v>79.460000000000008</v>
      </c>
      <c r="G191" s="60">
        <f t="shared" si="7"/>
        <v>79.460000000000008</v>
      </c>
      <c r="H191" s="51">
        <f t="shared" si="7"/>
        <v>0</v>
      </c>
      <c r="I191" s="26"/>
      <c r="J191" s="23"/>
      <c r="K191" s="23"/>
    </row>
    <row r="192" spans="2:11" ht="14.25" customHeight="1" x14ac:dyDescent="0.2">
      <c r="B192" s="25"/>
      <c r="C192" s="61"/>
      <c r="D192" s="61"/>
      <c r="E192" s="61"/>
      <c r="F192" s="52"/>
      <c r="G192" s="61"/>
      <c r="H192" s="61"/>
      <c r="I192" s="25"/>
      <c r="J192" s="25"/>
      <c r="K192" s="25"/>
    </row>
    <row r="193" spans="2:11" ht="14.25" customHeight="1" x14ac:dyDescent="0.2">
      <c r="B193" s="142" t="s">
        <v>36</v>
      </c>
      <c r="C193" s="62"/>
      <c r="D193" s="62"/>
      <c r="E193" s="62"/>
      <c r="F193" s="44"/>
      <c r="G193" s="42"/>
      <c r="H193" s="42"/>
      <c r="I193" s="9"/>
      <c r="J193" s="9"/>
      <c r="K193" s="10"/>
    </row>
    <row r="194" spans="2:11" ht="14.25" customHeight="1" x14ac:dyDescent="0.2">
      <c r="B194" s="144" t="s">
        <v>103</v>
      </c>
      <c r="C194" s="161">
        <v>43.34</v>
      </c>
      <c r="D194" s="155">
        <v>43.34</v>
      </c>
      <c r="E194" s="155">
        <f>D194-C194</f>
        <v>0</v>
      </c>
      <c r="F194" s="155">
        <f>C194</f>
        <v>43.34</v>
      </c>
      <c r="G194" s="78">
        <v>43.34</v>
      </c>
      <c r="H194" s="62">
        <f>G194-F194</f>
        <v>0</v>
      </c>
      <c r="I194" s="9"/>
      <c r="J194" s="9"/>
      <c r="K194" s="10"/>
    </row>
    <row r="195" spans="2:11" ht="14.25" customHeight="1" x14ac:dyDescent="0.2">
      <c r="B195" s="144" t="s">
        <v>104</v>
      </c>
      <c r="C195" s="161">
        <v>72.239999999999995</v>
      </c>
      <c r="D195" s="155">
        <v>72.239999999999995</v>
      </c>
      <c r="E195" s="155">
        <f t="shared" ref="E195:E247" si="8">D195-C195</f>
        <v>0</v>
      </c>
      <c r="F195" s="155">
        <f t="shared" ref="F195:F247" si="9">C195</f>
        <v>72.239999999999995</v>
      </c>
      <c r="G195" s="78">
        <v>72.239999999999995</v>
      </c>
      <c r="H195" s="62">
        <f t="shared" ref="H195:H247" si="10">G195-F195</f>
        <v>0</v>
      </c>
      <c r="I195" s="9"/>
      <c r="J195" s="9"/>
      <c r="K195" s="10"/>
    </row>
    <row r="196" spans="2:11" ht="14.25" customHeight="1" x14ac:dyDescent="0.2">
      <c r="B196" s="144" t="s">
        <v>105</v>
      </c>
      <c r="C196" s="161">
        <v>10782</v>
      </c>
      <c r="D196" s="155">
        <v>10782</v>
      </c>
      <c r="E196" s="155">
        <f t="shared" si="8"/>
        <v>0</v>
      </c>
      <c r="F196" s="155">
        <f t="shared" si="9"/>
        <v>10782</v>
      </c>
      <c r="G196" s="78">
        <v>10782</v>
      </c>
      <c r="H196" s="62">
        <f t="shared" si="10"/>
        <v>0</v>
      </c>
      <c r="I196" s="9"/>
      <c r="J196" s="9"/>
      <c r="K196" s="10"/>
    </row>
    <row r="197" spans="2:11" ht="14.25" customHeight="1" x14ac:dyDescent="0.2">
      <c r="B197" s="144" t="s">
        <v>106</v>
      </c>
      <c r="C197" s="161">
        <v>6810</v>
      </c>
      <c r="D197" s="155">
        <v>6810</v>
      </c>
      <c r="E197" s="155">
        <f t="shared" si="8"/>
        <v>0</v>
      </c>
      <c r="F197" s="155">
        <f t="shared" si="9"/>
        <v>6810</v>
      </c>
      <c r="G197" s="87">
        <v>6810</v>
      </c>
      <c r="H197" s="62">
        <f t="shared" si="10"/>
        <v>0</v>
      </c>
      <c r="I197" s="9"/>
      <c r="J197" s="9"/>
      <c r="K197" s="10"/>
    </row>
    <row r="198" spans="2:11" ht="14.25" customHeight="1" x14ac:dyDescent="0.2">
      <c r="B198" s="144" t="s">
        <v>107</v>
      </c>
      <c r="C198" s="161">
        <v>16170</v>
      </c>
      <c r="D198" s="155">
        <v>16170</v>
      </c>
      <c r="E198" s="155">
        <f t="shared" si="8"/>
        <v>0</v>
      </c>
      <c r="F198" s="155">
        <f t="shared" si="9"/>
        <v>16170</v>
      </c>
      <c r="G198" s="78">
        <v>16170</v>
      </c>
      <c r="H198" s="62">
        <f t="shared" si="10"/>
        <v>0</v>
      </c>
      <c r="I198" s="9"/>
      <c r="J198" s="9"/>
      <c r="K198" s="10"/>
    </row>
    <row r="199" spans="2:11" ht="14.25" customHeight="1" x14ac:dyDescent="0.2">
      <c r="B199" s="144" t="s">
        <v>108</v>
      </c>
      <c r="C199" s="161">
        <v>4965</v>
      </c>
      <c r="D199" s="155">
        <v>4965</v>
      </c>
      <c r="E199" s="155">
        <f t="shared" si="8"/>
        <v>0</v>
      </c>
      <c r="F199" s="155">
        <f t="shared" si="9"/>
        <v>4965</v>
      </c>
      <c r="G199" s="78">
        <v>4965</v>
      </c>
      <c r="H199" s="62">
        <f t="shared" si="10"/>
        <v>0</v>
      </c>
      <c r="I199" s="9"/>
      <c r="J199" s="9"/>
      <c r="K199" s="10"/>
    </row>
    <row r="200" spans="2:11" ht="14.25" customHeight="1" x14ac:dyDescent="0.2">
      <c r="B200" s="144" t="s">
        <v>109</v>
      </c>
      <c r="C200" s="161">
        <v>5435</v>
      </c>
      <c r="D200" s="155">
        <v>5435</v>
      </c>
      <c r="E200" s="155">
        <f t="shared" si="8"/>
        <v>0</v>
      </c>
      <c r="F200" s="155">
        <f t="shared" si="9"/>
        <v>5435</v>
      </c>
      <c r="G200" s="78">
        <v>5435</v>
      </c>
      <c r="H200" s="62">
        <f t="shared" si="10"/>
        <v>0</v>
      </c>
      <c r="I200" s="9"/>
      <c r="J200" s="9"/>
      <c r="K200" s="10"/>
    </row>
    <row r="201" spans="2:11" ht="14.25" customHeight="1" x14ac:dyDescent="0.2">
      <c r="B201" s="144" t="s">
        <v>110</v>
      </c>
      <c r="C201" s="161">
        <v>452</v>
      </c>
      <c r="D201" s="155">
        <v>452</v>
      </c>
      <c r="E201" s="155">
        <f t="shared" si="8"/>
        <v>0</v>
      </c>
      <c r="F201" s="155">
        <f t="shared" si="9"/>
        <v>452</v>
      </c>
      <c r="G201" s="78">
        <v>452</v>
      </c>
      <c r="H201" s="62">
        <f t="shared" si="10"/>
        <v>0</v>
      </c>
      <c r="I201" s="9"/>
      <c r="J201" s="9"/>
      <c r="K201" s="10"/>
    </row>
    <row r="202" spans="2:11" ht="14.25" customHeight="1" x14ac:dyDescent="0.2">
      <c r="B202" s="144" t="s">
        <v>111</v>
      </c>
      <c r="C202" s="161">
        <v>6333.33</v>
      </c>
      <c r="D202" s="155">
        <v>6333.33</v>
      </c>
      <c r="E202" s="155">
        <f t="shared" si="8"/>
        <v>0</v>
      </c>
      <c r="F202" s="155">
        <f t="shared" si="9"/>
        <v>6333.33</v>
      </c>
      <c r="G202" s="78">
        <v>6333.33</v>
      </c>
      <c r="H202" s="62">
        <f t="shared" si="10"/>
        <v>0</v>
      </c>
      <c r="I202" s="9"/>
      <c r="J202" s="9"/>
      <c r="K202" s="10"/>
    </row>
    <row r="203" spans="2:11" ht="14.25" customHeight="1" x14ac:dyDescent="0.2">
      <c r="B203" s="144" t="s">
        <v>112</v>
      </c>
      <c r="C203" s="161">
        <v>6272</v>
      </c>
      <c r="D203" s="155">
        <v>6272</v>
      </c>
      <c r="E203" s="155">
        <f t="shared" si="8"/>
        <v>0</v>
      </c>
      <c r="F203" s="155">
        <f t="shared" si="9"/>
        <v>6272</v>
      </c>
      <c r="G203" s="78">
        <v>6272</v>
      </c>
      <c r="H203" s="62">
        <f t="shared" si="10"/>
        <v>0</v>
      </c>
      <c r="I203" s="9"/>
      <c r="J203" s="9"/>
      <c r="K203" s="10"/>
    </row>
    <row r="204" spans="2:11" ht="14.25" customHeight="1" x14ac:dyDescent="0.2">
      <c r="B204" s="144" t="s">
        <v>113</v>
      </c>
      <c r="C204" s="161">
        <v>4111.18</v>
      </c>
      <c r="D204" s="155">
        <v>4111.18</v>
      </c>
      <c r="E204" s="155">
        <f t="shared" si="8"/>
        <v>0</v>
      </c>
      <c r="F204" s="155">
        <f t="shared" si="9"/>
        <v>4111.18</v>
      </c>
      <c r="G204" s="78">
        <v>4111.18</v>
      </c>
      <c r="H204" s="62">
        <f t="shared" si="10"/>
        <v>0</v>
      </c>
      <c r="I204" s="9"/>
      <c r="J204" s="9"/>
      <c r="K204" s="10"/>
    </row>
    <row r="205" spans="2:11" ht="14.25" customHeight="1" x14ac:dyDescent="0.2">
      <c r="B205" s="144" t="s">
        <v>114</v>
      </c>
      <c r="C205" s="161">
        <v>846.66</v>
      </c>
      <c r="D205" s="155">
        <v>846.66</v>
      </c>
      <c r="E205" s="155">
        <f t="shared" si="8"/>
        <v>0</v>
      </c>
      <c r="F205" s="155">
        <f t="shared" si="9"/>
        <v>846.66</v>
      </c>
      <c r="G205" s="78">
        <v>846.66</v>
      </c>
      <c r="H205" s="62">
        <f t="shared" si="10"/>
        <v>0</v>
      </c>
      <c r="I205" s="9"/>
      <c r="J205" s="9"/>
      <c r="K205" s="10"/>
    </row>
    <row r="206" spans="2:11" ht="14.25" customHeight="1" x14ac:dyDescent="0.2">
      <c r="B206" s="144" t="s">
        <v>115</v>
      </c>
      <c r="C206" s="161">
        <v>529.91999999999996</v>
      </c>
      <c r="D206" s="155">
        <v>529.91999999999996</v>
      </c>
      <c r="E206" s="155">
        <f t="shared" si="8"/>
        <v>0</v>
      </c>
      <c r="F206" s="155">
        <f t="shared" si="9"/>
        <v>529.91999999999996</v>
      </c>
      <c r="G206" s="78">
        <v>529.91999999999996</v>
      </c>
      <c r="H206" s="62">
        <f t="shared" si="10"/>
        <v>0</v>
      </c>
      <c r="I206" s="9"/>
      <c r="J206" s="9"/>
      <c r="K206" s="10"/>
    </row>
    <row r="207" spans="2:11" ht="14.25" customHeight="1" x14ac:dyDescent="0.2">
      <c r="B207" s="144" t="s">
        <v>116</v>
      </c>
      <c r="C207" s="161">
        <v>28.89</v>
      </c>
      <c r="D207" s="155">
        <v>28.89</v>
      </c>
      <c r="E207" s="155">
        <f t="shared" si="8"/>
        <v>0</v>
      </c>
      <c r="F207" s="155">
        <f t="shared" si="9"/>
        <v>28.89</v>
      </c>
      <c r="G207" s="84">
        <v>28.89</v>
      </c>
      <c r="H207" s="62">
        <f t="shared" si="10"/>
        <v>0</v>
      </c>
      <c r="I207" s="9"/>
      <c r="J207" s="9"/>
      <c r="K207" s="10"/>
    </row>
    <row r="208" spans="2:11" ht="14.25" customHeight="1" x14ac:dyDescent="0.2">
      <c r="B208" s="144" t="s">
        <v>117</v>
      </c>
      <c r="C208" s="161">
        <v>46.23</v>
      </c>
      <c r="D208" s="155">
        <v>46.23</v>
      </c>
      <c r="E208" s="155">
        <f t="shared" si="8"/>
        <v>0</v>
      </c>
      <c r="F208" s="155">
        <f t="shared" si="9"/>
        <v>46.23</v>
      </c>
      <c r="G208" s="84">
        <v>46.23</v>
      </c>
      <c r="H208" s="62">
        <f t="shared" si="10"/>
        <v>0</v>
      </c>
      <c r="I208" s="9"/>
      <c r="J208" s="9"/>
      <c r="K208" s="10"/>
    </row>
    <row r="209" spans="2:11" ht="14.25" customHeight="1" x14ac:dyDescent="0.2">
      <c r="B209" s="144" t="s">
        <v>118</v>
      </c>
      <c r="C209" s="161">
        <v>125.96</v>
      </c>
      <c r="D209" s="155">
        <v>125.96</v>
      </c>
      <c r="E209" s="155">
        <f t="shared" si="8"/>
        <v>0</v>
      </c>
      <c r="F209" s="155">
        <f t="shared" si="9"/>
        <v>125.96</v>
      </c>
      <c r="G209" s="84">
        <v>125.96</v>
      </c>
      <c r="H209" s="62">
        <f t="shared" si="10"/>
        <v>0</v>
      </c>
      <c r="I209" s="9"/>
      <c r="J209" s="9"/>
      <c r="K209" s="10"/>
    </row>
    <row r="210" spans="2:11" ht="14.25" customHeight="1" x14ac:dyDescent="0.2">
      <c r="B210" s="144" t="s">
        <v>119</v>
      </c>
      <c r="C210" s="161">
        <v>125.51</v>
      </c>
      <c r="D210" s="155">
        <v>125.51</v>
      </c>
      <c r="E210" s="155">
        <f t="shared" si="8"/>
        <v>0</v>
      </c>
      <c r="F210" s="155">
        <f t="shared" si="9"/>
        <v>125.51</v>
      </c>
      <c r="G210" s="78">
        <v>125.51</v>
      </c>
      <c r="H210" s="62">
        <f t="shared" si="10"/>
        <v>0</v>
      </c>
      <c r="I210" s="9"/>
      <c r="J210" s="9"/>
      <c r="K210" s="10"/>
    </row>
    <row r="211" spans="2:11" ht="14.25" customHeight="1" x14ac:dyDescent="0.2">
      <c r="B211" s="144" t="s">
        <v>120</v>
      </c>
      <c r="C211" s="161">
        <v>331.1</v>
      </c>
      <c r="D211" s="155">
        <v>331.1</v>
      </c>
      <c r="E211" s="155">
        <f t="shared" si="8"/>
        <v>0</v>
      </c>
      <c r="F211" s="155">
        <f t="shared" si="9"/>
        <v>331.1</v>
      </c>
      <c r="G211" s="78">
        <v>331.1</v>
      </c>
      <c r="H211" s="62">
        <f t="shared" si="10"/>
        <v>0</v>
      </c>
      <c r="I211" s="9"/>
      <c r="J211" s="9"/>
      <c r="K211" s="10"/>
    </row>
    <row r="212" spans="2:11" ht="14.25" customHeight="1" x14ac:dyDescent="0.2">
      <c r="B212" s="144" t="s">
        <v>121</v>
      </c>
      <c r="C212" s="161">
        <v>2533</v>
      </c>
      <c r="D212" s="155">
        <v>2533</v>
      </c>
      <c r="E212" s="155">
        <f t="shared" si="8"/>
        <v>0</v>
      </c>
      <c r="F212" s="155">
        <f t="shared" si="9"/>
        <v>2533</v>
      </c>
      <c r="G212" s="78">
        <v>2533</v>
      </c>
      <c r="H212" s="62">
        <f t="shared" si="10"/>
        <v>0</v>
      </c>
      <c r="I212" s="9"/>
      <c r="J212" s="9"/>
      <c r="K212" s="10"/>
    </row>
    <row r="213" spans="2:11" ht="14.25" customHeight="1" x14ac:dyDescent="0.2">
      <c r="B213" s="144" t="s">
        <v>122</v>
      </c>
      <c r="C213" s="161">
        <v>827.75</v>
      </c>
      <c r="D213" s="155">
        <v>827.75</v>
      </c>
      <c r="E213" s="155">
        <f t="shared" si="8"/>
        <v>0</v>
      </c>
      <c r="F213" s="155">
        <f t="shared" si="9"/>
        <v>827.75</v>
      </c>
      <c r="G213" s="78">
        <v>827.75</v>
      </c>
      <c r="H213" s="62">
        <f t="shared" si="10"/>
        <v>0</v>
      </c>
      <c r="I213" s="9"/>
      <c r="J213" s="9"/>
      <c r="K213" s="10"/>
    </row>
    <row r="214" spans="2:11" ht="14.25" customHeight="1" x14ac:dyDescent="0.2">
      <c r="B214" s="144" t="s">
        <v>123</v>
      </c>
      <c r="C214" s="161">
        <v>1413.69</v>
      </c>
      <c r="D214" s="155">
        <v>1413.69</v>
      </c>
      <c r="E214" s="155">
        <f t="shared" si="8"/>
        <v>0</v>
      </c>
      <c r="F214" s="155">
        <f t="shared" si="9"/>
        <v>1413.69</v>
      </c>
      <c r="G214" s="78">
        <v>1413.69</v>
      </c>
      <c r="H214" s="62">
        <f t="shared" si="10"/>
        <v>0</v>
      </c>
      <c r="I214" s="9"/>
      <c r="J214" s="9"/>
      <c r="K214" s="10"/>
    </row>
    <row r="215" spans="2:11" ht="14.25" customHeight="1" x14ac:dyDescent="0.2">
      <c r="B215" s="144" t="s">
        <v>124</v>
      </c>
      <c r="C215" s="161">
        <v>593.75</v>
      </c>
      <c r="D215" s="155">
        <v>593.75</v>
      </c>
      <c r="E215" s="155">
        <f t="shared" si="8"/>
        <v>0</v>
      </c>
      <c r="F215" s="155">
        <f t="shared" si="9"/>
        <v>593.75</v>
      </c>
      <c r="G215" s="78">
        <v>593.75</v>
      </c>
      <c r="H215" s="62">
        <f t="shared" si="10"/>
        <v>0</v>
      </c>
      <c r="I215" s="9"/>
      <c r="J215" s="9"/>
      <c r="K215" s="10"/>
    </row>
    <row r="216" spans="2:11" ht="14.25" customHeight="1" x14ac:dyDescent="0.2">
      <c r="B216" s="144" t="s">
        <v>125</v>
      </c>
      <c r="C216" s="161">
        <v>13356</v>
      </c>
      <c r="D216" s="155">
        <v>13356</v>
      </c>
      <c r="E216" s="155">
        <f t="shared" si="8"/>
        <v>0</v>
      </c>
      <c r="F216" s="155">
        <f t="shared" si="9"/>
        <v>13356</v>
      </c>
      <c r="G216" s="78">
        <v>13356</v>
      </c>
      <c r="H216" s="62">
        <f t="shared" si="10"/>
        <v>0</v>
      </c>
      <c r="I216" s="9"/>
      <c r="J216" s="9"/>
      <c r="K216" s="10"/>
    </row>
    <row r="217" spans="2:11" ht="14.25" customHeight="1" x14ac:dyDescent="0.2">
      <c r="B217" s="144" t="s">
        <v>126</v>
      </c>
      <c r="C217" s="161">
        <v>72.239999999999995</v>
      </c>
      <c r="D217" s="155">
        <v>72.239999999999995</v>
      </c>
      <c r="E217" s="155">
        <f t="shared" si="8"/>
        <v>0</v>
      </c>
      <c r="F217" s="155">
        <f t="shared" si="9"/>
        <v>72.239999999999995</v>
      </c>
      <c r="G217" s="78">
        <v>72.239999999999995</v>
      </c>
      <c r="H217" s="62">
        <f t="shared" si="10"/>
        <v>0</v>
      </c>
      <c r="I217" s="9"/>
      <c r="J217" s="9"/>
      <c r="K217" s="10"/>
    </row>
    <row r="218" spans="2:11" ht="14.25" customHeight="1" x14ac:dyDescent="0.2">
      <c r="B218" s="144" t="s">
        <v>127</v>
      </c>
      <c r="C218" s="161">
        <v>108.36</v>
      </c>
      <c r="D218" s="155">
        <v>108.36</v>
      </c>
      <c r="E218" s="155">
        <f t="shared" si="8"/>
        <v>0</v>
      </c>
      <c r="F218" s="155">
        <f t="shared" si="9"/>
        <v>108.36</v>
      </c>
      <c r="G218" s="78">
        <v>108.36</v>
      </c>
      <c r="H218" s="62">
        <f t="shared" si="10"/>
        <v>0</v>
      </c>
      <c r="I218" s="9"/>
      <c r="J218" s="9"/>
      <c r="K218" s="10"/>
    </row>
    <row r="219" spans="2:11" ht="14.25" customHeight="1" x14ac:dyDescent="0.2">
      <c r="B219" s="144" t="s">
        <v>128</v>
      </c>
      <c r="C219" s="161">
        <v>90.3</v>
      </c>
      <c r="D219" s="155">
        <v>90.3</v>
      </c>
      <c r="E219" s="155">
        <f t="shared" si="8"/>
        <v>0</v>
      </c>
      <c r="F219" s="155">
        <f t="shared" si="9"/>
        <v>90.3</v>
      </c>
      <c r="G219" s="78">
        <v>90.3</v>
      </c>
      <c r="H219" s="62">
        <f t="shared" si="10"/>
        <v>0</v>
      </c>
      <c r="I219" s="9"/>
      <c r="J219" s="9"/>
      <c r="K219" s="10"/>
    </row>
    <row r="220" spans="2:11" ht="14.25" customHeight="1" x14ac:dyDescent="0.2">
      <c r="B220" s="144" t="s">
        <v>129</v>
      </c>
      <c r="C220" s="161">
        <v>24.56</v>
      </c>
      <c r="D220" s="155">
        <v>24.56</v>
      </c>
      <c r="E220" s="155">
        <f t="shared" si="8"/>
        <v>0</v>
      </c>
      <c r="F220" s="155">
        <f t="shared" si="9"/>
        <v>24.56</v>
      </c>
      <c r="G220" s="78">
        <v>24.56</v>
      </c>
      <c r="H220" s="62">
        <f t="shared" si="10"/>
        <v>0</v>
      </c>
      <c r="I220" s="9"/>
      <c r="J220" s="9"/>
      <c r="K220" s="10"/>
    </row>
    <row r="221" spans="2:11" ht="14.25" customHeight="1" x14ac:dyDescent="0.2">
      <c r="B221" s="144" t="s">
        <v>130</v>
      </c>
      <c r="C221" s="161">
        <v>2454.1799999999998</v>
      </c>
      <c r="D221" s="155">
        <v>2454.1799999999998</v>
      </c>
      <c r="E221" s="155">
        <f t="shared" si="8"/>
        <v>0</v>
      </c>
      <c r="F221" s="155">
        <f t="shared" si="9"/>
        <v>2454.1799999999998</v>
      </c>
      <c r="G221" s="78">
        <v>2454.1799999999998</v>
      </c>
      <c r="H221" s="62">
        <f t="shared" si="10"/>
        <v>0</v>
      </c>
      <c r="I221" s="9"/>
      <c r="J221" s="9"/>
      <c r="K221" s="10"/>
    </row>
    <row r="222" spans="2:11" ht="14.25" customHeight="1" x14ac:dyDescent="0.2">
      <c r="B222" s="144" t="s">
        <v>131</v>
      </c>
      <c r="C222" s="161">
        <v>126.23</v>
      </c>
      <c r="D222" s="155">
        <v>126.23</v>
      </c>
      <c r="E222" s="155">
        <f t="shared" si="8"/>
        <v>0</v>
      </c>
      <c r="F222" s="155">
        <f t="shared" si="9"/>
        <v>126.23</v>
      </c>
      <c r="G222" s="78">
        <v>126.23</v>
      </c>
      <c r="H222" s="62">
        <f t="shared" si="10"/>
        <v>0</v>
      </c>
      <c r="I222" s="9"/>
      <c r="J222" s="9"/>
      <c r="K222" s="10"/>
    </row>
    <row r="223" spans="2:11" ht="14.25" customHeight="1" x14ac:dyDescent="0.2">
      <c r="B223" s="144" t="s">
        <v>132</v>
      </c>
      <c r="C223" s="161">
        <v>36.119999999999997</v>
      </c>
      <c r="D223" s="155">
        <v>36.119999999999997</v>
      </c>
      <c r="E223" s="155">
        <f t="shared" si="8"/>
        <v>0</v>
      </c>
      <c r="F223" s="155">
        <f t="shared" si="9"/>
        <v>36.119999999999997</v>
      </c>
      <c r="G223" s="78">
        <v>36.119999999999997</v>
      </c>
      <c r="H223" s="62">
        <f t="shared" si="10"/>
        <v>0</v>
      </c>
      <c r="I223" s="9"/>
      <c r="J223" s="9"/>
      <c r="K223" s="10"/>
    </row>
    <row r="224" spans="2:11" ht="14.25" customHeight="1" x14ac:dyDescent="0.2">
      <c r="B224" s="144" t="s">
        <v>133</v>
      </c>
      <c r="C224" s="161">
        <v>90.12</v>
      </c>
      <c r="D224" s="155">
        <v>90.12</v>
      </c>
      <c r="E224" s="155">
        <f t="shared" si="8"/>
        <v>0</v>
      </c>
      <c r="F224" s="155">
        <f t="shared" si="9"/>
        <v>90.12</v>
      </c>
      <c r="G224" s="78">
        <v>90.12</v>
      </c>
      <c r="H224" s="62">
        <f t="shared" si="10"/>
        <v>0</v>
      </c>
      <c r="I224" s="9"/>
      <c r="J224" s="9"/>
      <c r="K224" s="10"/>
    </row>
    <row r="225" spans="2:11" ht="14.25" customHeight="1" x14ac:dyDescent="0.2">
      <c r="B225" s="144" t="s">
        <v>134</v>
      </c>
      <c r="C225" s="161">
        <v>137.25</v>
      </c>
      <c r="D225" s="155">
        <v>137.25</v>
      </c>
      <c r="E225" s="155">
        <f t="shared" si="8"/>
        <v>0</v>
      </c>
      <c r="F225" s="155">
        <f t="shared" si="9"/>
        <v>137.25</v>
      </c>
      <c r="G225" s="78">
        <v>137.25</v>
      </c>
      <c r="H225" s="62">
        <f t="shared" si="10"/>
        <v>0</v>
      </c>
      <c r="I225" s="9"/>
      <c r="J225" s="9"/>
      <c r="K225" s="10"/>
    </row>
    <row r="226" spans="2:11" ht="14.25" customHeight="1" x14ac:dyDescent="0.2">
      <c r="B226" s="144" t="s">
        <v>135</v>
      </c>
      <c r="C226" s="161">
        <v>1690.84</v>
      </c>
      <c r="D226" s="155">
        <v>1690.84</v>
      </c>
      <c r="E226" s="155">
        <f t="shared" si="8"/>
        <v>0</v>
      </c>
      <c r="F226" s="155">
        <f t="shared" si="9"/>
        <v>1690.84</v>
      </c>
      <c r="G226" s="78">
        <v>1690.84</v>
      </c>
      <c r="H226" s="62">
        <f t="shared" si="10"/>
        <v>0</v>
      </c>
      <c r="I226" s="9"/>
      <c r="J226" s="9"/>
      <c r="K226" s="10"/>
    </row>
    <row r="227" spans="2:11" ht="14.25" customHeight="1" x14ac:dyDescent="0.2">
      <c r="B227" s="144" t="s">
        <v>136</v>
      </c>
      <c r="C227" s="161">
        <v>400</v>
      </c>
      <c r="D227" s="155">
        <v>400</v>
      </c>
      <c r="E227" s="155">
        <f t="shared" si="8"/>
        <v>0</v>
      </c>
      <c r="F227" s="155">
        <f t="shared" si="9"/>
        <v>400</v>
      </c>
      <c r="G227" s="78">
        <v>400</v>
      </c>
      <c r="H227" s="62">
        <f t="shared" si="10"/>
        <v>0</v>
      </c>
      <c r="I227" s="9"/>
      <c r="J227" s="9"/>
      <c r="K227" s="10"/>
    </row>
    <row r="228" spans="2:11" ht="14.25" customHeight="1" x14ac:dyDescent="0.2">
      <c r="B228" s="144" t="s">
        <v>137</v>
      </c>
      <c r="C228" s="161">
        <v>142.66999999999999</v>
      </c>
      <c r="D228" s="155">
        <v>142.66999999999999</v>
      </c>
      <c r="E228" s="155">
        <f t="shared" si="8"/>
        <v>0</v>
      </c>
      <c r="F228" s="155">
        <f t="shared" si="9"/>
        <v>142.66999999999999</v>
      </c>
      <c r="G228" s="78">
        <v>142.66999999999999</v>
      </c>
      <c r="H228" s="62">
        <f t="shared" si="10"/>
        <v>0</v>
      </c>
      <c r="I228" s="9"/>
      <c r="J228" s="9"/>
      <c r="K228" s="10"/>
    </row>
    <row r="229" spans="2:11" ht="14.25" customHeight="1" x14ac:dyDescent="0.2">
      <c r="B229" s="144" t="s">
        <v>138</v>
      </c>
      <c r="C229" s="161">
        <v>36.119999999999997</v>
      </c>
      <c r="D229" s="155">
        <v>36.119999999999997</v>
      </c>
      <c r="E229" s="155">
        <f t="shared" si="8"/>
        <v>0</v>
      </c>
      <c r="F229" s="155">
        <f t="shared" si="9"/>
        <v>36.119999999999997</v>
      </c>
      <c r="G229" s="78">
        <v>36.119999999999997</v>
      </c>
      <c r="H229" s="62">
        <f t="shared" si="10"/>
        <v>0</v>
      </c>
      <c r="I229" s="9"/>
      <c r="J229" s="9"/>
      <c r="K229" s="10"/>
    </row>
    <row r="230" spans="2:11" ht="14.25" customHeight="1" x14ac:dyDescent="0.2">
      <c r="B230" s="144" t="s">
        <v>139</v>
      </c>
      <c r="C230" s="161">
        <v>90.3</v>
      </c>
      <c r="D230" s="155">
        <v>90.3</v>
      </c>
      <c r="E230" s="155">
        <f t="shared" si="8"/>
        <v>0</v>
      </c>
      <c r="F230" s="155">
        <f t="shared" si="9"/>
        <v>90.3</v>
      </c>
      <c r="G230" s="78">
        <v>90.3</v>
      </c>
      <c r="H230" s="62">
        <f t="shared" si="10"/>
        <v>0</v>
      </c>
      <c r="I230" s="9"/>
      <c r="J230" s="9"/>
      <c r="K230" s="10"/>
    </row>
    <row r="231" spans="2:11" ht="14.25" customHeight="1" x14ac:dyDescent="0.2">
      <c r="B231" s="144" t="s">
        <v>140</v>
      </c>
      <c r="C231" s="161">
        <v>2831.74</v>
      </c>
      <c r="D231" s="155">
        <v>2831.74</v>
      </c>
      <c r="E231" s="155">
        <f t="shared" si="8"/>
        <v>0</v>
      </c>
      <c r="F231" s="155">
        <f t="shared" si="9"/>
        <v>2831.74</v>
      </c>
      <c r="G231" s="78">
        <v>2831.74</v>
      </c>
      <c r="H231" s="62">
        <f t="shared" si="10"/>
        <v>0</v>
      </c>
      <c r="I231" s="9"/>
      <c r="J231" s="9"/>
      <c r="K231" s="10"/>
    </row>
    <row r="232" spans="2:11" ht="14.25" customHeight="1" x14ac:dyDescent="0.2">
      <c r="B232" s="144" t="s">
        <v>141</v>
      </c>
      <c r="C232" s="161">
        <v>227.09</v>
      </c>
      <c r="D232" s="155">
        <v>227.09</v>
      </c>
      <c r="E232" s="155">
        <f t="shared" si="8"/>
        <v>0</v>
      </c>
      <c r="F232" s="155">
        <f t="shared" si="9"/>
        <v>227.09</v>
      </c>
      <c r="G232" s="78">
        <v>227.09</v>
      </c>
      <c r="H232" s="62">
        <f t="shared" si="10"/>
        <v>0</v>
      </c>
      <c r="I232" s="9"/>
      <c r="J232" s="9"/>
      <c r="K232" s="10"/>
    </row>
    <row r="233" spans="2:11" ht="14.25" customHeight="1" x14ac:dyDescent="0.2">
      <c r="B233" s="144" t="s">
        <v>142</v>
      </c>
      <c r="C233" s="161">
        <v>160.55000000000001</v>
      </c>
      <c r="D233" s="155">
        <v>160.55000000000001</v>
      </c>
      <c r="E233" s="155">
        <f t="shared" si="8"/>
        <v>0</v>
      </c>
      <c r="F233" s="155">
        <f t="shared" si="9"/>
        <v>160.55000000000001</v>
      </c>
      <c r="G233" s="78">
        <v>160.55000000000001</v>
      </c>
      <c r="H233" s="62">
        <f t="shared" si="10"/>
        <v>0</v>
      </c>
      <c r="I233" s="9"/>
      <c r="J233" s="9"/>
      <c r="K233" s="10"/>
    </row>
    <row r="234" spans="2:11" ht="14.25" customHeight="1" x14ac:dyDescent="0.2">
      <c r="B234" s="144" t="s">
        <v>143</v>
      </c>
      <c r="C234" s="161">
        <v>261.52999999999997</v>
      </c>
      <c r="D234" s="155">
        <v>261.52999999999997</v>
      </c>
      <c r="E234" s="155">
        <f t="shared" si="8"/>
        <v>0</v>
      </c>
      <c r="F234" s="155">
        <f t="shared" si="9"/>
        <v>261.52999999999997</v>
      </c>
      <c r="G234" s="78">
        <v>261.52999999999997</v>
      </c>
      <c r="H234" s="62">
        <f t="shared" si="10"/>
        <v>0</v>
      </c>
      <c r="I234" s="9"/>
      <c r="J234" s="9"/>
      <c r="K234" s="10"/>
    </row>
    <row r="235" spans="2:11" ht="14.25" customHeight="1" x14ac:dyDescent="0.2">
      <c r="B235" s="144" t="s">
        <v>144</v>
      </c>
      <c r="C235" s="161">
        <v>242.18</v>
      </c>
      <c r="D235" s="155">
        <v>242.18</v>
      </c>
      <c r="E235" s="155">
        <f t="shared" si="8"/>
        <v>0</v>
      </c>
      <c r="F235" s="155">
        <f t="shared" si="9"/>
        <v>242.18</v>
      </c>
      <c r="G235" s="78">
        <v>242.18</v>
      </c>
      <c r="H235" s="62">
        <f t="shared" si="10"/>
        <v>0</v>
      </c>
      <c r="I235" s="9"/>
      <c r="J235" s="9"/>
      <c r="K235" s="10"/>
    </row>
    <row r="236" spans="2:11" ht="14.25" customHeight="1" x14ac:dyDescent="0.2">
      <c r="B236" s="144" t="s">
        <v>145</v>
      </c>
      <c r="C236" s="161">
        <v>180.59</v>
      </c>
      <c r="D236" s="155">
        <v>180.59</v>
      </c>
      <c r="E236" s="155">
        <f t="shared" si="8"/>
        <v>0</v>
      </c>
      <c r="F236" s="155">
        <f t="shared" si="9"/>
        <v>180.59</v>
      </c>
      <c r="G236" s="78">
        <v>180.59</v>
      </c>
      <c r="H236" s="62">
        <f t="shared" si="10"/>
        <v>0</v>
      </c>
      <c r="I236" s="9"/>
      <c r="J236" s="9"/>
      <c r="K236" s="10"/>
    </row>
    <row r="237" spans="2:11" ht="14.25" customHeight="1" x14ac:dyDescent="0.2">
      <c r="B237" s="144" t="s">
        <v>146</v>
      </c>
      <c r="C237" s="161">
        <v>5318.84</v>
      </c>
      <c r="D237" s="155">
        <v>5318.84</v>
      </c>
      <c r="E237" s="155">
        <f t="shared" si="8"/>
        <v>0</v>
      </c>
      <c r="F237" s="155">
        <f t="shared" si="9"/>
        <v>5318.84</v>
      </c>
      <c r="G237" s="78">
        <v>5318.84</v>
      </c>
      <c r="H237" s="62">
        <f t="shared" si="10"/>
        <v>0</v>
      </c>
      <c r="I237" s="9"/>
      <c r="J237" s="9"/>
      <c r="K237" s="10"/>
    </row>
    <row r="238" spans="2:11" ht="14.25" customHeight="1" x14ac:dyDescent="0.2">
      <c r="B238" s="144" t="s">
        <v>147</v>
      </c>
      <c r="C238" s="161">
        <v>155.85</v>
      </c>
      <c r="D238" s="155">
        <v>155.85</v>
      </c>
      <c r="E238" s="155">
        <f t="shared" si="8"/>
        <v>0</v>
      </c>
      <c r="F238" s="155">
        <f t="shared" si="9"/>
        <v>155.85</v>
      </c>
      <c r="G238" s="78">
        <v>155.85</v>
      </c>
      <c r="H238" s="62">
        <f t="shared" si="10"/>
        <v>0</v>
      </c>
      <c r="I238" s="9"/>
      <c r="J238" s="9"/>
      <c r="K238" s="10"/>
    </row>
    <row r="239" spans="2:11" ht="14.25" customHeight="1" x14ac:dyDescent="0.2">
      <c r="B239" s="144" t="s">
        <v>148</v>
      </c>
      <c r="C239" s="161">
        <v>109.44</v>
      </c>
      <c r="D239" s="155">
        <v>109.44</v>
      </c>
      <c r="E239" s="155">
        <f t="shared" si="8"/>
        <v>0</v>
      </c>
      <c r="F239" s="155">
        <f t="shared" si="9"/>
        <v>109.44</v>
      </c>
      <c r="G239" s="78">
        <v>109.44</v>
      </c>
      <c r="H239" s="62">
        <f t="shared" si="10"/>
        <v>0</v>
      </c>
      <c r="I239" s="9"/>
      <c r="J239" s="9"/>
      <c r="K239" s="10"/>
    </row>
    <row r="240" spans="2:11" ht="14.25" customHeight="1" x14ac:dyDescent="0.2">
      <c r="B240" s="144" t="s">
        <v>149</v>
      </c>
      <c r="C240" s="161">
        <v>54.18</v>
      </c>
      <c r="D240" s="155">
        <v>54.18</v>
      </c>
      <c r="E240" s="155">
        <f t="shared" si="8"/>
        <v>0</v>
      </c>
      <c r="F240" s="155">
        <f t="shared" si="9"/>
        <v>54.18</v>
      </c>
      <c r="G240" s="78">
        <v>54.18</v>
      </c>
      <c r="H240" s="62">
        <f t="shared" si="10"/>
        <v>0</v>
      </c>
      <c r="I240" s="9"/>
      <c r="J240" s="9"/>
      <c r="K240" s="10"/>
    </row>
    <row r="241" spans="2:11" ht="14.25" customHeight="1" x14ac:dyDescent="0.2">
      <c r="B241" s="144" t="s">
        <v>150</v>
      </c>
      <c r="C241" s="161">
        <v>52.01</v>
      </c>
      <c r="D241" s="155">
        <v>52.01</v>
      </c>
      <c r="E241" s="155">
        <f t="shared" si="8"/>
        <v>0</v>
      </c>
      <c r="F241" s="155">
        <f t="shared" si="9"/>
        <v>52.01</v>
      </c>
      <c r="G241" s="78">
        <v>52.01</v>
      </c>
      <c r="H241" s="62">
        <f t="shared" si="10"/>
        <v>0</v>
      </c>
      <c r="I241" s="9"/>
      <c r="J241" s="9"/>
      <c r="K241" s="10"/>
    </row>
    <row r="242" spans="2:11" ht="14.25" customHeight="1" x14ac:dyDescent="0.2">
      <c r="B242" s="144" t="s">
        <v>151</v>
      </c>
      <c r="C242" s="161">
        <v>143.63</v>
      </c>
      <c r="D242" s="155">
        <v>143.63</v>
      </c>
      <c r="E242" s="155">
        <f t="shared" si="8"/>
        <v>0</v>
      </c>
      <c r="F242" s="155">
        <f t="shared" si="9"/>
        <v>143.63</v>
      </c>
      <c r="G242" s="78">
        <v>143.63</v>
      </c>
      <c r="H242" s="62">
        <f t="shared" si="10"/>
        <v>0</v>
      </c>
      <c r="I242" s="9"/>
      <c r="J242" s="9"/>
      <c r="K242" s="10"/>
    </row>
    <row r="243" spans="2:11" ht="14.25" customHeight="1" x14ac:dyDescent="0.2">
      <c r="B243" s="144" t="s">
        <v>152</v>
      </c>
      <c r="C243" s="161">
        <v>2831.74</v>
      </c>
      <c r="D243" s="155">
        <v>2831.74</v>
      </c>
      <c r="E243" s="155">
        <f t="shared" si="8"/>
        <v>0</v>
      </c>
      <c r="F243" s="155">
        <f t="shared" si="9"/>
        <v>2831.74</v>
      </c>
      <c r="G243" s="78">
        <v>2831.74</v>
      </c>
      <c r="H243" s="62">
        <f t="shared" si="10"/>
        <v>0</v>
      </c>
      <c r="I243" s="9"/>
      <c r="J243" s="9"/>
      <c r="K243" s="10"/>
    </row>
    <row r="244" spans="2:11" ht="14.25" customHeight="1" x14ac:dyDescent="0.2">
      <c r="B244" s="144" t="s">
        <v>153</v>
      </c>
      <c r="C244" s="161">
        <v>2831.74</v>
      </c>
      <c r="D244" s="155">
        <v>2831.74</v>
      </c>
      <c r="E244" s="155">
        <f t="shared" si="8"/>
        <v>0</v>
      </c>
      <c r="F244" s="155">
        <f t="shared" si="9"/>
        <v>2831.74</v>
      </c>
      <c r="G244" s="78">
        <v>2831.74</v>
      </c>
      <c r="H244" s="62">
        <f t="shared" si="10"/>
        <v>0</v>
      </c>
      <c r="I244" s="9"/>
      <c r="J244" s="9"/>
      <c r="K244" s="10"/>
    </row>
    <row r="245" spans="2:11" ht="14.25" customHeight="1" x14ac:dyDescent="0.2">
      <c r="B245" s="144" t="s">
        <v>154</v>
      </c>
      <c r="C245" s="161">
        <v>145.19999999999999</v>
      </c>
      <c r="D245" s="155">
        <v>145.19999999999999</v>
      </c>
      <c r="E245" s="155">
        <f t="shared" si="8"/>
        <v>0</v>
      </c>
      <c r="F245" s="155">
        <f t="shared" si="9"/>
        <v>145.19999999999999</v>
      </c>
      <c r="G245" s="78">
        <v>145.19999999999999</v>
      </c>
      <c r="H245" s="62">
        <f t="shared" si="10"/>
        <v>0</v>
      </c>
      <c r="I245" s="9"/>
      <c r="J245" s="9"/>
      <c r="K245" s="10"/>
    </row>
    <row r="246" spans="2:11" ht="14.25" customHeight="1" x14ac:dyDescent="0.2">
      <c r="B246" s="144" t="s">
        <v>155</v>
      </c>
      <c r="C246" s="161">
        <v>446.43</v>
      </c>
      <c r="D246" s="155">
        <v>446.43</v>
      </c>
      <c r="E246" s="155">
        <f t="shared" si="8"/>
        <v>0</v>
      </c>
      <c r="F246" s="155">
        <f t="shared" si="9"/>
        <v>446.43</v>
      </c>
      <c r="G246" s="78">
        <v>446.43</v>
      </c>
      <c r="H246" s="62">
        <f t="shared" si="10"/>
        <v>0</v>
      </c>
      <c r="I246" s="9"/>
      <c r="J246" s="9"/>
      <c r="K246" s="10"/>
    </row>
    <row r="247" spans="2:11" ht="14.25" customHeight="1" x14ac:dyDescent="0.2">
      <c r="B247" s="144" t="s">
        <v>145</v>
      </c>
      <c r="C247" s="161">
        <v>174.81</v>
      </c>
      <c r="D247" s="155">
        <v>174.81</v>
      </c>
      <c r="E247" s="155">
        <f t="shared" si="8"/>
        <v>0</v>
      </c>
      <c r="F247" s="155">
        <f t="shared" si="9"/>
        <v>174.81</v>
      </c>
      <c r="G247" s="78">
        <v>174.81</v>
      </c>
      <c r="H247" s="62">
        <f t="shared" si="10"/>
        <v>0</v>
      </c>
      <c r="I247" s="9"/>
      <c r="J247" s="9"/>
      <c r="K247" s="10"/>
    </row>
    <row r="248" spans="2:11" ht="14.25" customHeight="1" x14ac:dyDescent="0.2">
      <c r="B248" s="68"/>
      <c r="C248" s="87"/>
      <c r="D248" s="87"/>
      <c r="E248" s="62"/>
      <c r="F248" s="155"/>
      <c r="G248" s="78"/>
      <c r="H248" s="62"/>
      <c r="I248" s="9"/>
      <c r="J248" s="9"/>
      <c r="K248" s="10"/>
    </row>
    <row r="249" spans="2:11" ht="14.25" customHeight="1" x14ac:dyDescent="0.2">
      <c r="B249" s="68"/>
      <c r="C249" s="87"/>
      <c r="D249" s="87"/>
      <c r="E249" s="62"/>
      <c r="F249" s="155"/>
      <c r="G249" s="78"/>
      <c r="H249" s="62"/>
      <c r="I249" s="9"/>
      <c r="J249" s="9"/>
      <c r="K249" s="10"/>
    </row>
    <row r="250" spans="2:11" ht="14.25" customHeight="1" x14ac:dyDescent="0.2">
      <c r="B250" s="68"/>
      <c r="C250" s="87"/>
      <c r="D250" s="87"/>
      <c r="E250" s="62"/>
      <c r="F250" s="155"/>
      <c r="G250" s="78"/>
      <c r="H250" s="62"/>
      <c r="I250" s="9"/>
      <c r="J250" s="9"/>
      <c r="K250" s="10"/>
    </row>
    <row r="251" spans="2:11" ht="14.25" customHeight="1" x14ac:dyDescent="0.2">
      <c r="B251" s="68"/>
      <c r="C251" s="87"/>
      <c r="D251" s="87"/>
      <c r="E251" s="62"/>
      <c r="F251" s="155"/>
      <c r="G251" s="78"/>
      <c r="H251" s="62"/>
      <c r="I251" s="9"/>
      <c r="J251" s="9"/>
      <c r="K251" s="10"/>
    </row>
    <row r="252" spans="2:11" ht="14.25" customHeight="1" x14ac:dyDescent="0.2">
      <c r="B252" s="68"/>
      <c r="C252" s="87"/>
      <c r="D252" s="87"/>
      <c r="E252" s="62"/>
      <c r="F252" s="155"/>
      <c r="G252" s="78"/>
      <c r="H252" s="62"/>
      <c r="I252" s="9"/>
      <c r="J252" s="9"/>
      <c r="K252" s="10"/>
    </row>
    <row r="253" spans="2:11" ht="14.25" customHeight="1" x14ac:dyDescent="0.2">
      <c r="B253" s="68"/>
      <c r="C253" s="87"/>
      <c r="D253" s="87"/>
      <c r="E253" s="62"/>
      <c r="F253" s="155"/>
      <c r="G253" s="78"/>
      <c r="H253" s="62"/>
      <c r="I253" s="9"/>
      <c r="J253" s="9"/>
      <c r="K253" s="10"/>
    </row>
    <row r="254" spans="2:11" ht="14.25" customHeight="1" x14ac:dyDescent="0.2">
      <c r="B254" s="68"/>
      <c r="C254" s="87"/>
      <c r="D254" s="87"/>
      <c r="E254" s="62"/>
      <c r="F254" s="155"/>
      <c r="G254" s="78"/>
      <c r="H254" s="62"/>
      <c r="I254" s="9"/>
      <c r="J254" s="9"/>
      <c r="K254" s="10"/>
    </row>
    <row r="255" spans="2:11" ht="14.25" customHeight="1" x14ac:dyDescent="0.2">
      <c r="B255" s="68"/>
      <c r="C255" s="87"/>
      <c r="D255" s="87"/>
      <c r="E255" s="62"/>
      <c r="F255" s="155"/>
      <c r="G255" s="78"/>
      <c r="H255" s="62"/>
      <c r="I255" s="9"/>
      <c r="J255" s="9"/>
      <c r="K255" s="10"/>
    </row>
    <row r="256" spans="2:11" ht="14.25" customHeight="1" x14ac:dyDescent="0.2">
      <c r="B256" s="68"/>
      <c r="C256" s="87"/>
      <c r="D256" s="87"/>
      <c r="E256" s="62"/>
      <c r="F256" s="155"/>
      <c r="G256" s="78"/>
      <c r="H256" s="62"/>
      <c r="I256" s="9"/>
      <c r="J256" s="9"/>
      <c r="K256" s="10"/>
    </row>
    <row r="257" spans="2:11" ht="14.25" customHeight="1" x14ac:dyDescent="0.2">
      <c r="B257" s="85"/>
      <c r="C257" s="87"/>
      <c r="D257" s="87"/>
      <c r="E257" s="62"/>
      <c r="F257" s="155"/>
      <c r="G257" s="87"/>
      <c r="H257" s="62"/>
      <c r="I257" s="9"/>
      <c r="J257" s="9"/>
      <c r="K257" s="10"/>
    </row>
    <row r="258" spans="2:11" ht="14.25" customHeight="1" x14ac:dyDescent="0.2">
      <c r="B258" s="68"/>
      <c r="C258" s="155"/>
      <c r="D258" s="58"/>
      <c r="E258" s="62"/>
      <c r="F258" s="155"/>
      <c r="G258" s="87"/>
      <c r="H258" s="62"/>
      <c r="I258" s="9"/>
      <c r="J258" s="9"/>
      <c r="K258" s="10"/>
    </row>
    <row r="259" spans="2:11" ht="14.25" customHeight="1" x14ac:dyDescent="0.2">
      <c r="B259" s="85"/>
      <c r="C259" s="87"/>
      <c r="D259" s="87"/>
      <c r="E259" s="62"/>
      <c r="F259" s="155"/>
      <c r="G259" s="87"/>
      <c r="H259" s="62"/>
      <c r="I259" s="9"/>
      <c r="J259" s="9"/>
      <c r="K259" s="10"/>
    </row>
    <row r="260" spans="2:11" ht="14.25" customHeight="1" x14ac:dyDescent="0.2">
      <c r="B260" s="85"/>
      <c r="C260" s="87"/>
      <c r="D260" s="87"/>
      <c r="E260" s="62"/>
      <c r="F260" s="155"/>
      <c r="G260" s="87"/>
      <c r="H260" s="62"/>
      <c r="I260" s="9"/>
      <c r="J260" s="9"/>
      <c r="K260" s="10"/>
    </row>
    <row r="261" spans="2:11" ht="14.25" customHeight="1" x14ac:dyDescent="0.2">
      <c r="B261" s="86"/>
      <c r="C261" s="104"/>
      <c r="D261" s="104"/>
      <c r="E261" s="62"/>
      <c r="F261" s="155"/>
      <c r="G261" s="87"/>
      <c r="H261" s="62"/>
      <c r="I261" s="9"/>
      <c r="J261" s="9"/>
      <c r="K261" s="10"/>
    </row>
    <row r="262" spans="2:11" ht="14.25" customHeight="1" x14ac:dyDescent="0.2">
      <c r="B262" s="75"/>
      <c r="C262" s="87"/>
      <c r="D262" s="87"/>
      <c r="E262" s="62"/>
      <c r="F262" s="155"/>
      <c r="G262" s="78"/>
      <c r="H262" s="62"/>
      <c r="I262" s="9"/>
      <c r="J262" s="9"/>
      <c r="K262" s="10"/>
    </row>
    <row r="263" spans="2:11" ht="14.25" customHeight="1" x14ac:dyDescent="0.2">
      <c r="B263" s="75"/>
      <c r="C263" s="87"/>
      <c r="D263" s="87"/>
      <c r="E263" s="62"/>
      <c r="F263" s="155"/>
      <c r="G263" s="78"/>
      <c r="H263" s="62"/>
      <c r="I263" s="9"/>
      <c r="J263" s="9"/>
      <c r="K263" s="9"/>
    </row>
    <row r="264" spans="2:11" ht="14.25" customHeight="1" x14ac:dyDescent="0.2">
      <c r="B264" s="75"/>
      <c r="C264" s="87"/>
      <c r="D264" s="87"/>
      <c r="E264" s="62"/>
      <c r="F264" s="155"/>
      <c r="G264" s="78"/>
      <c r="H264" s="62"/>
      <c r="I264" s="9"/>
      <c r="J264" s="9"/>
      <c r="K264" s="9"/>
    </row>
    <row r="265" spans="2:11" ht="14.25" customHeight="1" x14ac:dyDescent="0.2">
      <c r="B265" s="75"/>
      <c r="C265" s="104"/>
      <c r="D265" s="87"/>
      <c r="E265" s="62"/>
      <c r="F265" s="155"/>
      <c r="G265" s="78"/>
      <c r="H265" s="62"/>
      <c r="I265" s="9"/>
      <c r="J265" s="9"/>
      <c r="K265" s="9"/>
    </row>
    <row r="266" spans="2:11" ht="14.25" customHeight="1" x14ac:dyDescent="0.2">
      <c r="B266" s="75"/>
      <c r="C266" s="87"/>
      <c r="D266" s="87"/>
      <c r="E266" s="62"/>
      <c r="F266" s="155"/>
      <c r="G266" s="78"/>
      <c r="H266" s="62"/>
      <c r="I266" s="9"/>
      <c r="J266" s="9"/>
      <c r="K266" s="9"/>
    </row>
    <row r="267" spans="2:11" ht="14.25" customHeight="1" x14ac:dyDescent="0.2">
      <c r="B267" s="68"/>
      <c r="C267" s="87"/>
      <c r="D267" s="87"/>
      <c r="E267" s="62"/>
      <c r="F267" s="155"/>
      <c r="G267" s="78"/>
      <c r="H267" s="62"/>
      <c r="I267" s="9"/>
      <c r="J267" s="9"/>
      <c r="K267" s="9"/>
    </row>
    <row r="268" spans="2:11" ht="14.25" customHeight="1" x14ac:dyDescent="0.2">
      <c r="B268" s="68"/>
      <c r="C268" s="87"/>
      <c r="D268" s="87"/>
      <c r="E268" s="62"/>
      <c r="F268" s="155"/>
      <c r="G268" s="87"/>
      <c r="H268" s="62"/>
      <c r="I268" s="9"/>
      <c r="J268" s="9"/>
      <c r="K268" s="9"/>
    </row>
    <row r="269" spans="2:11" ht="14.25" customHeight="1" x14ac:dyDescent="0.2">
      <c r="B269" s="68"/>
      <c r="C269" s="87"/>
      <c r="D269" s="87"/>
      <c r="E269" s="62"/>
      <c r="F269" s="155"/>
      <c r="G269" s="87"/>
      <c r="H269" s="62"/>
      <c r="I269" s="9"/>
      <c r="J269" s="9"/>
      <c r="K269" s="9"/>
    </row>
    <row r="270" spans="2:11" ht="14.25" customHeight="1" x14ac:dyDescent="0.2">
      <c r="B270" s="68"/>
      <c r="C270" s="87"/>
      <c r="D270" s="87"/>
      <c r="E270" s="62"/>
      <c r="F270" s="155"/>
      <c r="G270" s="87"/>
      <c r="H270" s="62"/>
      <c r="I270" s="9"/>
      <c r="J270" s="9"/>
      <c r="K270" s="9"/>
    </row>
    <row r="271" spans="2:11" ht="14.25" customHeight="1" x14ac:dyDescent="0.2">
      <c r="B271" s="68"/>
      <c r="C271" s="87"/>
      <c r="D271" s="87"/>
      <c r="E271" s="62"/>
      <c r="F271" s="155"/>
      <c r="G271" s="87"/>
      <c r="H271" s="62"/>
      <c r="I271" s="9"/>
      <c r="J271" s="9"/>
      <c r="K271" s="9"/>
    </row>
    <row r="272" spans="2:11" ht="14.25" customHeight="1" x14ac:dyDescent="0.2">
      <c r="B272" s="68"/>
      <c r="C272" s="87"/>
      <c r="D272" s="87"/>
      <c r="E272" s="62"/>
      <c r="F272" s="155"/>
      <c r="G272" s="87"/>
      <c r="H272" s="62"/>
      <c r="I272" s="9"/>
      <c r="J272" s="9"/>
      <c r="K272" s="9"/>
    </row>
    <row r="273" spans="2:11" ht="14.25" customHeight="1" x14ac:dyDescent="0.2">
      <c r="B273" s="68"/>
      <c r="C273" s="87"/>
      <c r="D273" s="87"/>
      <c r="E273" s="62"/>
      <c r="F273" s="155"/>
      <c r="G273" s="87"/>
      <c r="H273" s="62"/>
      <c r="I273" s="9"/>
      <c r="J273" s="9"/>
      <c r="K273" s="9"/>
    </row>
    <row r="274" spans="2:11" ht="14.25" customHeight="1" x14ac:dyDescent="0.2">
      <c r="B274" s="68"/>
      <c r="C274" s="87"/>
      <c r="D274" s="87"/>
      <c r="E274" s="62"/>
      <c r="F274" s="155"/>
      <c r="G274" s="87"/>
      <c r="H274" s="62"/>
      <c r="I274" s="9"/>
      <c r="J274" s="9"/>
      <c r="K274" s="9"/>
    </row>
    <row r="275" spans="2:11" ht="14.25" customHeight="1" x14ac:dyDescent="0.2">
      <c r="B275" s="68"/>
      <c r="C275" s="87"/>
      <c r="D275" s="87"/>
      <c r="E275" s="62"/>
      <c r="F275" s="155"/>
      <c r="G275" s="87"/>
      <c r="H275" s="62"/>
      <c r="I275" s="9"/>
      <c r="J275" s="9"/>
      <c r="K275" s="9"/>
    </row>
    <row r="276" spans="2:11" ht="14.25" customHeight="1" x14ac:dyDescent="0.2">
      <c r="B276" s="68"/>
      <c r="C276" s="87"/>
      <c r="D276" s="87"/>
      <c r="E276" s="62"/>
      <c r="F276" s="155"/>
      <c r="G276" s="87"/>
      <c r="H276" s="62"/>
      <c r="I276" s="9"/>
      <c r="J276" s="9"/>
      <c r="K276" s="9"/>
    </row>
    <row r="277" spans="2:11" ht="14.25" customHeight="1" x14ac:dyDescent="0.2">
      <c r="B277" s="68"/>
      <c r="C277" s="87"/>
      <c r="D277" s="87"/>
      <c r="E277" s="62"/>
      <c r="F277" s="155"/>
      <c r="G277" s="87"/>
      <c r="H277" s="62"/>
      <c r="I277" s="9"/>
      <c r="J277" s="9"/>
      <c r="K277" s="9"/>
    </row>
    <row r="278" spans="2:11" ht="14.25" customHeight="1" x14ac:dyDescent="0.2">
      <c r="B278" s="68"/>
      <c r="C278" s="87"/>
      <c r="D278" s="87"/>
      <c r="E278" s="62"/>
      <c r="F278" s="155"/>
      <c r="G278" s="87"/>
      <c r="H278" s="62"/>
      <c r="I278" s="9"/>
      <c r="J278" s="9"/>
      <c r="K278" s="9"/>
    </row>
    <row r="279" spans="2:11" ht="14.25" customHeight="1" x14ac:dyDescent="0.2">
      <c r="B279" s="68"/>
      <c r="C279" s="87"/>
      <c r="D279" s="87"/>
      <c r="E279" s="62"/>
      <c r="F279" s="155"/>
      <c r="G279" s="87"/>
      <c r="H279" s="62"/>
      <c r="I279" s="9"/>
      <c r="J279" s="9"/>
      <c r="K279" s="9"/>
    </row>
    <row r="280" spans="2:11" ht="14.25" customHeight="1" x14ac:dyDescent="0.2">
      <c r="B280" s="68"/>
      <c r="C280" s="87"/>
      <c r="D280" s="87"/>
      <c r="E280" s="62"/>
      <c r="F280" s="155"/>
      <c r="G280" s="87"/>
      <c r="H280" s="62"/>
      <c r="I280" s="9"/>
      <c r="J280" s="9"/>
      <c r="K280" s="9"/>
    </row>
    <row r="281" spans="2:11" ht="14.25" customHeight="1" x14ac:dyDescent="0.2">
      <c r="B281" s="68"/>
      <c r="C281" s="87"/>
      <c r="D281" s="87"/>
      <c r="E281" s="62"/>
      <c r="F281" s="155"/>
      <c r="G281" s="87"/>
      <c r="H281" s="62"/>
      <c r="I281" s="9"/>
      <c r="J281" s="9"/>
      <c r="K281" s="9"/>
    </row>
    <row r="282" spans="2:11" ht="14.25" customHeight="1" x14ac:dyDescent="0.2">
      <c r="B282" s="68"/>
      <c r="C282" s="87"/>
      <c r="D282" s="87"/>
      <c r="E282" s="62"/>
      <c r="F282" s="155"/>
      <c r="G282" s="87"/>
      <c r="H282" s="62"/>
      <c r="I282" s="9"/>
      <c r="J282" s="9"/>
      <c r="K282" s="9"/>
    </row>
    <row r="283" spans="2:11" ht="14.25" customHeight="1" x14ac:dyDescent="0.2">
      <c r="B283" s="68"/>
      <c r="C283" s="87"/>
      <c r="D283" s="87"/>
      <c r="E283" s="62"/>
      <c r="F283" s="155"/>
      <c r="G283" s="87"/>
      <c r="H283" s="62"/>
      <c r="I283" s="9"/>
      <c r="J283" s="9"/>
      <c r="K283" s="9"/>
    </row>
    <row r="284" spans="2:11" ht="14.25" customHeight="1" x14ac:dyDescent="0.2">
      <c r="B284" s="68"/>
      <c r="C284" s="87"/>
      <c r="D284" s="87"/>
      <c r="E284" s="62"/>
      <c r="F284" s="155"/>
      <c r="G284" s="87"/>
      <c r="H284" s="62"/>
      <c r="I284" s="9"/>
      <c r="J284" s="9"/>
      <c r="K284" s="9"/>
    </row>
    <row r="285" spans="2:11" ht="14.25" customHeight="1" x14ac:dyDescent="0.2">
      <c r="B285" s="68"/>
      <c r="C285" s="87"/>
      <c r="D285" s="87"/>
      <c r="E285" s="62"/>
      <c r="F285" s="155"/>
      <c r="G285" s="87"/>
      <c r="H285" s="62"/>
      <c r="I285" s="9"/>
      <c r="J285" s="9"/>
      <c r="K285" s="9"/>
    </row>
    <row r="286" spans="2:11" ht="14.25" customHeight="1" x14ac:dyDescent="0.2">
      <c r="B286" s="68"/>
      <c r="C286" s="87"/>
      <c r="D286" s="87"/>
      <c r="E286" s="62"/>
      <c r="F286" s="155"/>
      <c r="G286" s="87"/>
      <c r="H286" s="62"/>
      <c r="I286" s="9"/>
      <c r="J286" s="9"/>
      <c r="K286" s="9"/>
    </row>
    <row r="287" spans="2:11" ht="14.25" customHeight="1" x14ac:dyDescent="0.2">
      <c r="B287" s="68"/>
      <c r="C287" s="87"/>
      <c r="D287" s="87"/>
      <c r="E287" s="62"/>
      <c r="F287" s="155"/>
      <c r="G287" s="87"/>
      <c r="H287" s="62"/>
      <c r="I287" s="9"/>
      <c r="J287" s="9"/>
      <c r="K287" s="9"/>
    </row>
    <row r="288" spans="2:11" ht="14.25" customHeight="1" x14ac:dyDescent="0.2">
      <c r="B288" s="68"/>
      <c r="C288" s="87"/>
      <c r="D288" s="87"/>
      <c r="E288" s="62"/>
      <c r="F288" s="155"/>
      <c r="G288" s="87"/>
      <c r="H288" s="62"/>
      <c r="I288" s="9"/>
      <c r="J288" s="9"/>
      <c r="K288" s="9"/>
    </row>
    <row r="289" spans="2:11" ht="14.25" customHeight="1" x14ac:dyDescent="0.2">
      <c r="B289" s="68"/>
      <c r="C289" s="87"/>
      <c r="D289" s="87"/>
      <c r="E289" s="62"/>
      <c r="F289" s="155"/>
      <c r="G289" s="87"/>
      <c r="H289" s="62"/>
      <c r="I289" s="9"/>
      <c r="J289" s="9"/>
      <c r="K289" s="9"/>
    </row>
    <row r="290" spans="2:11" ht="14.25" customHeight="1" x14ac:dyDescent="0.2">
      <c r="B290" s="68"/>
      <c r="C290" s="87"/>
      <c r="D290" s="87"/>
      <c r="E290" s="62"/>
      <c r="F290" s="155"/>
      <c r="G290" s="87"/>
      <c r="H290" s="62"/>
      <c r="I290" s="9"/>
      <c r="J290" s="9"/>
      <c r="K290" s="9"/>
    </row>
    <row r="291" spans="2:11" ht="14.25" customHeight="1" x14ac:dyDescent="0.2">
      <c r="B291" s="68"/>
      <c r="C291" s="87"/>
      <c r="D291" s="87"/>
      <c r="E291" s="62"/>
      <c r="F291" s="155"/>
      <c r="G291" s="87"/>
      <c r="H291" s="62"/>
      <c r="I291" s="9"/>
      <c r="J291" s="9"/>
      <c r="K291" s="9"/>
    </row>
    <row r="292" spans="2:11" ht="14.25" customHeight="1" x14ac:dyDescent="0.2">
      <c r="B292" s="68"/>
      <c r="C292" s="87"/>
      <c r="D292" s="87"/>
      <c r="E292" s="62"/>
      <c r="F292" s="155"/>
      <c r="G292" s="87"/>
      <c r="H292" s="62"/>
      <c r="I292" s="9"/>
      <c r="J292" s="9"/>
      <c r="K292" s="9"/>
    </row>
    <row r="293" spans="2:11" ht="14.25" customHeight="1" x14ac:dyDescent="0.2">
      <c r="B293" s="68"/>
      <c r="C293" s="87"/>
      <c r="D293" s="87"/>
      <c r="E293" s="62"/>
      <c r="F293" s="155"/>
      <c r="G293" s="87"/>
      <c r="H293" s="62"/>
      <c r="I293" s="9"/>
      <c r="J293" s="9"/>
      <c r="K293" s="9"/>
    </row>
    <row r="294" spans="2:11" ht="14.25" customHeight="1" x14ac:dyDescent="0.2">
      <c r="B294" s="68"/>
      <c r="C294" s="87"/>
      <c r="D294" s="87"/>
      <c r="E294" s="62"/>
      <c r="F294" s="155"/>
      <c r="G294" s="87"/>
      <c r="H294" s="62"/>
      <c r="I294" s="9"/>
      <c r="J294" s="9"/>
      <c r="K294" s="9"/>
    </row>
    <row r="295" spans="2:11" ht="14.25" customHeight="1" x14ac:dyDescent="0.2">
      <c r="B295" s="68"/>
      <c r="C295" s="87"/>
      <c r="D295" s="87"/>
      <c r="E295" s="62"/>
      <c r="F295" s="155"/>
      <c r="G295" s="87"/>
      <c r="H295" s="62"/>
      <c r="I295" s="9"/>
      <c r="J295" s="9"/>
      <c r="K295" s="9"/>
    </row>
    <row r="296" spans="2:11" ht="14.25" customHeight="1" x14ac:dyDescent="0.2">
      <c r="B296" s="68"/>
      <c r="C296" s="87"/>
      <c r="D296" s="87"/>
      <c r="E296" s="62"/>
      <c r="F296" s="155"/>
      <c r="G296" s="87"/>
      <c r="H296" s="62"/>
      <c r="I296" s="9"/>
      <c r="J296" s="9"/>
      <c r="K296" s="9"/>
    </row>
    <row r="297" spans="2:11" ht="14.25" customHeight="1" x14ac:dyDescent="0.2">
      <c r="B297" s="68"/>
      <c r="C297" s="87"/>
      <c r="D297" s="87"/>
      <c r="E297" s="62"/>
      <c r="F297" s="155"/>
      <c r="G297" s="87"/>
      <c r="H297" s="62"/>
      <c r="I297" s="9"/>
      <c r="J297" s="9"/>
      <c r="K297" s="9"/>
    </row>
    <row r="298" spans="2:11" ht="14.25" customHeight="1" x14ac:dyDescent="0.2">
      <c r="B298" s="68"/>
      <c r="C298" s="87"/>
      <c r="D298" s="87"/>
      <c r="E298" s="62"/>
      <c r="F298" s="155"/>
      <c r="G298" s="87"/>
      <c r="H298" s="62"/>
      <c r="I298" s="9"/>
      <c r="J298" s="9"/>
      <c r="K298" s="9"/>
    </row>
    <row r="299" spans="2:11" ht="14.25" customHeight="1" x14ac:dyDescent="0.2">
      <c r="B299" s="68"/>
      <c r="C299" s="87"/>
      <c r="D299" s="87"/>
      <c r="E299" s="62"/>
      <c r="F299" s="155"/>
      <c r="G299" s="87"/>
      <c r="H299" s="62"/>
      <c r="I299" s="9"/>
      <c r="J299" s="9"/>
      <c r="K299" s="9"/>
    </row>
    <row r="300" spans="2:11" ht="14.25" customHeight="1" x14ac:dyDescent="0.2">
      <c r="B300" s="68"/>
      <c r="C300" s="87"/>
      <c r="D300" s="87"/>
      <c r="E300" s="62"/>
      <c r="F300" s="155"/>
      <c r="G300" s="87"/>
      <c r="H300" s="62"/>
      <c r="I300" s="9"/>
      <c r="J300" s="9"/>
      <c r="K300" s="9"/>
    </row>
    <row r="301" spans="2:11" ht="14.25" customHeight="1" x14ac:dyDescent="0.2">
      <c r="B301" s="68"/>
      <c r="C301" s="87"/>
      <c r="D301" s="87"/>
      <c r="E301" s="62"/>
      <c r="F301" s="155"/>
      <c r="G301" s="87"/>
      <c r="H301" s="62"/>
      <c r="I301" s="9"/>
      <c r="J301" s="9"/>
      <c r="K301" s="9"/>
    </row>
    <row r="302" spans="2:11" ht="14.25" customHeight="1" x14ac:dyDescent="0.2">
      <c r="B302" s="68"/>
      <c r="C302" s="87"/>
      <c r="D302" s="87"/>
      <c r="E302" s="62"/>
      <c r="F302" s="155"/>
      <c r="G302" s="87"/>
      <c r="H302" s="62"/>
      <c r="I302" s="9"/>
      <c r="J302" s="9"/>
      <c r="K302" s="9"/>
    </row>
    <row r="303" spans="2:11" ht="14.25" customHeight="1" x14ac:dyDescent="0.2">
      <c r="B303" s="68"/>
      <c r="C303" s="87"/>
      <c r="D303" s="87"/>
      <c r="E303" s="62"/>
      <c r="F303" s="155"/>
      <c r="G303" s="87"/>
      <c r="H303" s="62"/>
      <c r="I303" s="9"/>
      <c r="J303" s="9"/>
      <c r="K303" s="9"/>
    </row>
    <row r="304" spans="2:11" ht="14.25" customHeight="1" x14ac:dyDescent="0.2">
      <c r="B304" s="68"/>
      <c r="C304" s="87"/>
      <c r="D304" s="87"/>
      <c r="E304" s="62"/>
      <c r="F304" s="155"/>
      <c r="G304" s="87"/>
      <c r="H304" s="62"/>
      <c r="I304" s="9"/>
      <c r="J304" s="9"/>
      <c r="K304" s="9"/>
    </row>
    <row r="305" spans="2:11" ht="14.25" customHeight="1" x14ac:dyDescent="0.2">
      <c r="B305" s="68"/>
      <c r="C305" s="87"/>
      <c r="D305" s="87"/>
      <c r="E305" s="62"/>
      <c r="F305" s="155"/>
      <c r="G305" s="87"/>
      <c r="H305" s="62"/>
      <c r="I305" s="9"/>
      <c r="J305" s="9"/>
      <c r="K305" s="9"/>
    </row>
    <row r="306" spans="2:11" ht="14.25" customHeight="1" x14ac:dyDescent="0.2">
      <c r="B306" s="68"/>
      <c r="C306" s="87"/>
      <c r="D306" s="87"/>
      <c r="E306" s="62"/>
      <c r="F306" s="155"/>
      <c r="G306" s="87"/>
      <c r="H306" s="62"/>
      <c r="I306" s="9"/>
      <c r="J306" s="9"/>
      <c r="K306" s="9"/>
    </row>
    <row r="307" spans="2:11" ht="14.25" customHeight="1" thickBot="1" x14ac:dyDescent="0.25">
      <c r="B307" s="92"/>
      <c r="C307" s="62"/>
      <c r="D307" s="63"/>
      <c r="E307" s="62"/>
      <c r="F307" s="176"/>
      <c r="G307" s="63"/>
      <c r="H307" s="62"/>
      <c r="I307" s="9"/>
      <c r="J307" s="9"/>
      <c r="K307" s="9"/>
    </row>
    <row r="308" spans="2:11" ht="14.25" customHeight="1" thickBot="1" x14ac:dyDescent="0.25">
      <c r="B308" s="88" t="s">
        <v>16</v>
      </c>
      <c r="C308" s="60">
        <f t="shared" ref="C308:H308" si="11">SUM(C194:C307)</f>
        <v>103871.38999999998</v>
      </c>
      <c r="D308" s="60">
        <f t="shared" si="11"/>
        <v>103871.38999999998</v>
      </c>
      <c r="E308" s="60">
        <f t="shared" si="11"/>
        <v>0</v>
      </c>
      <c r="F308" s="175">
        <f t="shared" si="11"/>
        <v>103871.38999999998</v>
      </c>
      <c r="G308" s="60">
        <f t="shared" si="11"/>
        <v>103871.38999999998</v>
      </c>
      <c r="H308" s="60">
        <f t="shared" si="11"/>
        <v>0</v>
      </c>
      <c r="I308" s="26"/>
      <c r="J308" s="23"/>
      <c r="K308" s="23"/>
    </row>
    <row r="309" spans="2:11" ht="14.25" customHeight="1" x14ac:dyDescent="0.2">
      <c r="B309" s="25"/>
      <c r="C309" s="61"/>
      <c r="D309" s="61"/>
      <c r="E309" s="61"/>
      <c r="F309" s="52"/>
      <c r="G309" s="61"/>
      <c r="H309" s="61"/>
      <c r="I309" s="25"/>
      <c r="J309" s="25"/>
      <c r="K309" s="25"/>
    </row>
    <row r="310" spans="2:11" ht="14.25" customHeight="1" x14ac:dyDescent="0.2">
      <c r="B310" s="20" t="s">
        <v>37</v>
      </c>
      <c r="C310" s="143"/>
      <c r="D310" s="63"/>
      <c r="E310" s="62"/>
      <c r="F310" s="44"/>
      <c r="G310" s="42"/>
      <c r="H310" s="42"/>
      <c r="I310" s="9"/>
      <c r="J310" s="9"/>
      <c r="K310" s="9"/>
    </row>
    <row r="311" spans="2:11" ht="14.25" customHeight="1" x14ac:dyDescent="0.2">
      <c r="B311" s="141" t="s">
        <v>156</v>
      </c>
      <c r="C311" s="160">
        <v>202.66</v>
      </c>
      <c r="D311" s="87">
        <v>202.66</v>
      </c>
      <c r="E311" s="129">
        <f>D311-C311</f>
        <v>0</v>
      </c>
      <c r="F311" s="155">
        <f>C311</f>
        <v>202.66</v>
      </c>
      <c r="G311" s="78">
        <v>202.66</v>
      </c>
      <c r="H311" s="62">
        <f>G311-F311</f>
        <v>0</v>
      </c>
      <c r="I311" s="9"/>
      <c r="J311" s="9"/>
      <c r="K311" s="10"/>
    </row>
    <row r="312" spans="2:11" ht="14.25" customHeight="1" x14ac:dyDescent="0.2">
      <c r="B312" s="68"/>
      <c r="C312" s="104"/>
      <c r="D312" s="104"/>
      <c r="E312" s="129"/>
      <c r="F312" s="177"/>
      <c r="G312" s="93"/>
      <c r="H312" s="93"/>
      <c r="I312" s="68"/>
      <c r="J312" s="68"/>
      <c r="K312" s="9"/>
    </row>
    <row r="313" spans="2:11" ht="14.25" customHeight="1" x14ac:dyDescent="0.2">
      <c r="B313" s="68"/>
      <c r="C313" s="87"/>
      <c r="D313" s="87"/>
      <c r="E313" s="129"/>
      <c r="F313" s="177"/>
      <c r="G313" s="93"/>
      <c r="H313" s="93"/>
      <c r="I313" s="68"/>
      <c r="J313" s="68"/>
      <c r="K313" s="9"/>
    </row>
    <row r="314" spans="2:11" ht="14.25" customHeight="1" x14ac:dyDescent="0.2">
      <c r="B314" s="68"/>
      <c r="C314" s="104"/>
      <c r="D314" s="104"/>
      <c r="E314" s="129"/>
      <c r="F314" s="177"/>
      <c r="G314" s="93"/>
      <c r="H314" s="93"/>
      <c r="I314" s="68"/>
      <c r="J314" s="68"/>
      <c r="K314" s="9"/>
    </row>
    <row r="315" spans="2:11" ht="14.25" customHeight="1" x14ac:dyDescent="0.2">
      <c r="B315" s="68"/>
      <c r="C315" s="87"/>
      <c r="D315" s="87"/>
      <c r="E315" s="129"/>
      <c r="F315" s="177"/>
      <c r="G315" s="93"/>
      <c r="H315" s="93"/>
      <c r="I315" s="68"/>
      <c r="J315" s="68"/>
      <c r="K315" s="9"/>
    </row>
    <row r="316" spans="2:11" ht="14.25" customHeight="1" x14ac:dyDescent="0.2">
      <c r="B316" s="68"/>
      <c r="C316" s="93"/>
      <c r="D316" s="42"/>
      <c r="E316" s="129"/>
      <c r="F316" s="177"/>
      <c r="G316" s="93"/>
      <c r="H316" s="93"/>
      <c r="I316" s="68"/>
      <c r="J316" s="68"/>
      <c r="K316" s="9"/>
    </row>
    <row r="317" spans="2:11" ht="14.25" customHeight="1" x14ac:dyDescent="0.2">
      <c r="B317" s="68"/>
      <c r="C317" s="93"/>
      <c r="D317" s="42"/>
      <c r="E317" s="129"/>
      <c r="F317" s="177"/>
      <c r="G317" s="93"/>
      <c r="H317" s="93"/>
      <c r="I317" s="68"/>
      <c r="J317" s="68"/>
      <c r="K317" s="9"/>
    </row>
    <row r="318" spans="2:11" ht="14.25" customHeight="1" x14ac:dyDescent="0.2">
      <c r="B318" s="68"/>
      <c r="C318" s="93"/>
      <c r="D318" s="42"/>
      <c r="E318" s="129"/>
      <c r="F318" s="177"/>
      <c r="G318" s="93"/>
      <c r="H318" s="93"/>
      <c r="I318" s="68"/>
      <c r="J318" s="68"/>
      <c r="K318" s="9"/>
    </row>
    <row r="319" spans="2:11" ht="14.25" customHeight="1" x14ac:dyDescent="0.2">
      <c r="B319" s="68"/>
      <c r="C319" s="93"/>
      <c r="D319" s="42"/>
      <c r="E319" s="129"/>
      <c r="F319" s="177"/>
      <c r="G319" s="93"/>
      <c r="H319" s="93"/>
      <c r="I319" s="68"/>
      <c r="J319" s="68"/>
      <c r="K319" s="9"/>
    </row>
    <row r="320" spans="2:11" ht="14.25" customHeight="1" x14ac:dyDescent="0.2">
      <c r="B320" s="68"/>
      <c r="C320" s="93"/>
      <c r="D320" s="42"/>
      <c r="E320" s="129"/>
      <c r="F320" s="177"/>
      <c r="G320" s="93"/>
      <c r="H320" s="93"/>
      <c r="I320" s="68"/>
      <c r="J320" s="68"/>
      <c r="K320" s="9"/>
    </row>
    <row r="321" spans="2:11" ht="14.25" customHeight="1" x14ac:dyDescent="0.2">
      <c r="B321" s="92"/>
      <c r="C321" s="87"/>
      <c r="D321" s="87"/>
      <c r="E321" s="87"/>
      <c r="F321" s="177"/>
      <c r="G321" s="93"/>
      <c r="H321" s="93"/>
      <c r="I321" s="68"/>
      <c r="J321" s="68"/>
      <c r="K321" s="9"/>
    </row>
    <row r="322" spans="2:11" ht="14.25" customHeight="1" thickBot="1" x14ac:dyDescent="0.25">
      <c r="B322" s="88" t="s">
        <v>16</v>
      </c>
      <c r="C322" s="89">
        <f>SUM(C311:C320)</f>
        <v>202.66</v>
      </c>
      <c r="D322" s="89">
        <f>SUM(D311:D320)</f>
        <v>202.66</v>
      </c>
      <c r="E322" s="89">
        <f>SUM(E312:E320)</f>
        <v>0</v>
      </c>
      <c r="F322" s="178">
        <f>SUM(F311:F320)</f>
        <v>202.66</v>
      </c>
      <c r="G322" s="89">
        <f>SUM(G311:G320)</f>
        <v>202.66</v>
      </c>
      <c r="H322" s="90"/>
      <c r="I322" s="82"/>
      <c r="J322" s="82"/>
      <c r="K322" s="91"/>
    </row>
    <row r="323" spans="2:11" ht="14.25" customHeight="1" x14ac:dyDescent="0.2">
      <c r="B323" s="25"/>
      <c r="C323" s="61"/>
      <c r="D323" s="61"/>
      <c r="E323" s="61"/>
      <c r="F323" s="52"/>
      <c r="G323" s="61"/>
      <c r="H323" s="61"/>
      <c r="I323" s="25"/>
      <c r="J323" s="25"/>
      <c r="K323" s="25"/>
    </row>
    <row r="324" spans="2:11" ht="14.25" customHeight="1" x14ac:dyDescent="0.2">
      <c r="B324" s="20"/>
      <c r="C324" s="62"/>
      <c r="D324" s="63"/>
      <c r="E324" s="62"/>
      <c r="F324" s="44"/>
      <c r="G324" s="42"/>
      <c r="H324" s="42"/>
      <c r="I324" s="9"/>
      <c r="J324" s="9"/>
      <c r="K324" s="9"/>
    </row>
    <row r="325" spans="2:11" ht="14.25" customHeight="1" x14ac:dyDescent="0.2">
      <c r="B325" s="32"/>
      <c r="C325" s="62"/>
      <c r="D325" s="63">
        <v>0</v>
      </c>
      <c r="E325" s="62">
        <f>D325-C325</f>
        <v>0</v>
      </c>
      <c r="F325" s="44"/>
      <c r="G325" s="42"/>
      <c r="H325" s="42"/>
      <c r="I325" s="9"/>
      <c r="J325" s="9"/>
      <c r="K325" s="9"/>
    </row>
    <row r="326" spans="2:11" ht="14.25" customHeight="1" x14ac:dyDescent="0.2">
      <c r="B326" s="32"/>
      <c r="C326" s="62"/>
      <c r="D326" s="63">
        <v>0</v>
      </c>
      <c r="E326" s="62">
        <f>D326-C326</f>
        <v>0</v>
      </c>
      <c r="F326" s="44"/>
      <c r="G326" s="42"/>
      <c r="H326" s="42"/>
      <c r="I326" s="9"/>
      <c r="J326" s="9"/>
      <c r="K326" s="9"/>
    </row>
    <row r="327" spans="2:11" ht="14.25" customHeight="1" thickBot="1" x14ac:dyDescent="0.25">
      <c r="B327" s="32"/>
      <c r="C327" s="62"/>
      <c r="D327" s="63"/>
      <c r="E327" s="62"/>
      <c r="F327" s="44"/>
      <c r="G327" s="42"/>
      <c r="H327" s="42"/>
      <c r="I327" s="9"/>
      <c r="J327" s="9"/>
      <c r="K327" s="9"/>
    </row>
    <row r="328" spans="2:11" ht="14.25" customHeight="1" thickBot="1" x14ac:dyDescent="0.25">
      <c r="B328" s="24" t="s">
        <v>16</v>
      </c>
      <c r="C328" s="59">
        <f>SUM(C325:C326)</f>
        <v>0</v>
      </c>
      <c r="D328" s="59">
        <f t="shared" ref="D328:E328" si="12">SUM(D325:D326)</f>
        <v>0</v>
      </c>
      <c r="E328" s="59">
        <f t="shared" si="12"/>
        <v>0</v>
      </c>
      <c r="F328" s="172"/>
      <c r="G328" s="51"/>
      <c r="H328" s="51"/>
      <c r="I328" s="22"/>
      <c r="J328" s="22"/>
      <c r="K328" s="23"/>
    </row>
    <row r="329" spans="2:11" ht="14.25" customHeight="1" x14ac:dyDescent="0.2">
      <c r="B329" s="25"/>
      <c r="C329" s="61"/>
      <c r="D329" s="61"/>
      <c r="E329" s="61"/>
      <c r="F329" s="52"/>
      <c r="G329" s="61"/>
      <c r="H329" s="61"/>
      <c r="I329" s="25"/>
      <c r="J329" s="25"/>
      <c r="K329" s="25"/>
    </row>
    <row r="330" spans="2:11" ht="14.25" customHeight="1" x14ac:dyDescent="0.2">
      <c r="B330" s="45"/>
      <c r="C330" s="62"/>
      <c r="D330" s="62"/>
      <c r="E330" s="62"/>
      <c r="F330" s="44"/>
      <c r="G330" s="42"/>
      <c r="H330" s="42"/>
      <c r="I330" s="9"/>
      <c r="J330" s="9"/>
      <c r="K330" s="9"/>
    </row>
    <row r="331" spans="2:11" ht="14.25" customHeight="1" x14ac:dyDescent="0.2">
      <c r="B331" s="45" t="s">
        <v>30</v>
      </c>
      <c r="C331" s="62"/>
      <c r="D331" s="62"/>
      <c r="E331" s="62"/>
      <c r="F331" s="44"/>
      <c r="G331" s="42"/>
      <c r="H331" s="42"/>
      <c r="I331" s="9"/>
      <c r="J331" s="9"/>
      <c r="K331" s="9"/>
    </row>
    <row r="332" spans="2:11" ht="14.25" customHeight="1" thickBot="1" x14ac:dyDescent="0.25">
      <c r="B332" s="45"/>
      <c r="C332" s="62"/>
      <c r="D332" s="62"/>
      <c r="E332" s="62"/>
      <c r="F332" s="44"/>
      <c r="G332" s="42"/>
      <c r="H332" s="42"/>
      <c r="I332" s="9"/>
      <c r="J332" s="9"/>
      <c r="K332" s="9"/>
    </row>
    <row r="333" spans="2:11" s="17" customFormat="1" ht="14.25" customHeight="1" thickBot="1" x14ac:dyDescent="0.25">
      <c r="B333" s="46" t="s">
        <v>26</v>
      </c>
      <c r="C333" s="69">
        <f t="shared" ref="C333:H333" si="13">C83+C110+C146+C175+C191+C308+C322</f>
        <v>230590.16090909092</v>
      </c>
      <c r="D333" s="69">
        <f t="shared" si="13"/>
        <v>240141.37999999998</v>
      </c>
      <c r="E333" s="69">
        <f t="shared" si="13"/>
        <v>9330.459090909093</v>
      </c>
      <c r="F333" s="69">
        <f t="shared" si="13"/>
        <v>230590.16090909092</v>
      </c>
      <c r="G333" s="69">
        <f t="shared" si="13"/>
        <v>240141.37999999998</v>
      </c>
      <c r="H333" s="69">
        <f t="shared" si="13"/>
        <v>9330.459090909093</v>
      </c>
      <c r="I333" s="70"/>
      <c r="J333" s="71"/>
      <c r="K333" s="71"/>
    </row>
    <row r="334" spans="2:11" ht="14.25" customHeight="1" x14ac:dyDescent="0.2"/>
    <row r="335" spans="2:11" ht="14.25" customHeight="1" x14ac:dyDescent="0.2"/>
    <row r="336" spans="2:11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</sheetData>
  <mergeCells count="8">
    <mergeCell ref="B8:J8"/>
    <mergeCell ref="F17:H17"/>
    <mergeCell ref="F18:H18"/>
    <mergeCell ref="B9:J9"/>
    <mergeCell ref="B11:J11"/>
    <mergeCell ref="B12:J12"/>
    <mergeCell ref="B10:J10"/>
    <mergeCell ref="C17:E19"/>
  </mergeCells>
  <phoneticPr fontId="0" type="noConversion"/>
  <pageMargins left="0" right="0" top="0.43" bottom="0.36" header="0.21" footer="0.18"/>
  <pageSetup paperSize="9" scale="1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opLeftCell="A40" workbookViewId="0">
      <selection activeCell="C20" sqref="C20"/>
    </sheetView>
  </sheetViews>
  <sheetFormatPr defaultColWidth="8.85546875" defaultRowHeight="18.75" x14ac:dyDescent="0.3"/>
  <cols>
    <col min="1" max="2" width="8.85546875" style="109"/>
    <col min="3" max="3" width="96.42578125" style="109" customWidth="1"/>
    <col min="4" max="4" width="19.42578125" style="109" customWidth="1"/>
    <col min="5" max="5" width="16.140625" style="109" customWidth="1"/>
    <col min="6" max="6" width="16" style="109" bestFit="1" customWidth="1"/>
    <col min="7" max="7" width="8.85546875" style="109"/>
    <col min="8" max="8" width="17" style="109" customWidth="1"/>
    <col min="9" max="9" width="11.85546875" style="109" customWidth="1"/>
    <col min="10" max="12" width="8.85546875" style="109"/>
    <col min="13" max="13" width="27" style="109" customWidth="1"/>
    <col min="14" max="16384" width="8.85546875" style="109"/>
  </cols>
  <sheetData>
    <row r="1" spans="1:9" x14ac:dyDescent="0.3">
      <c r="A1" s="221" t="s">
        <v>38</v>
      </c>
      <c r="B1" s="221"/>
      <c r="C1" s="221"/>
      <c r="D1" s="221"/>
      <c r="E1" s="221"/>
    </row>
    <row r="2" spans="1:9" ht="39.950000000000003" customHeight="1" x14ac:dyDescent="0.3">
      <c r="A2" s="222" t="s">
        <v>160</v>
      </c>
      <c r="B2" s="222"/>
      <c r="C2" s="222"/>
      <c r="D2" s="222"/>
      <c r="E2" s="222"/>
      <c r="F2" s="110"/>
      <c r="G2" s="110"/>
      <c r="H2" s="110"/>
      <c r="I2" s="110"/>
    </row>
    <row r="3" spans="1:9" x14ac:dyDescent="0.3">
      <c r="A3" s="110"/>
      <c r="B3" s="110"/>
      <c r="C3" s="110"/>
      <c r="D3" s="111"/>
      <c r="E3" s="110"/>
      <c r="F3" s="110"/>
      <c r="G3" s="110"/>
      <c r="H3" s="110"/>
      <c r="I3" s="110"/>
    </row>
    <row r="4" spans="1:9" x14ac:dyDescent="0.3">
      <c r="A4" s="219" t="s">
        <v>39</v>
      </c>
      <c r="B4" s="219"/>
      <c r="C4" s="219"/>
      <c r="D4" s="219"/>
      <c r="E4" s="219"/>
      <c r="F4" s="110"/>
      <c r="G4" s="110"/>
      <c r="H4" s="110"/>
      <c r="I4" s="110"/>
    </row>
    <row r="5" spans="1:9" x14ac:dyDescent="0.3">
      <c r="A5" s="110"/>
      <c r="C5" s="110"/>
      <c r="D5" s="112"/>
    </row>
    <row r="6" spans="1:9" ht="19.5" thickBot="1" x14ac:dyDescent="0.35">
      <c r="A6" s="110">
        <v>1</v>
      </c>
      <c r="C6" s="110" t="s">
        <v>40</v>
      </c>
      <c r="D6" s="122">
        <f>'uses of fund by component'!C215+'uses of fund by component'!C219+'uses of fund by component'!C221+'uses of fund by component'!C229+'uses of fund by component'!C230+'uses of fund by component'!C231+'uses of fund by component'!C233+'uses of fund by component'!C234+'uses of fund by component'!C236+'uses of fund by component'!C242+'uses of fund by component'!C243+'uses of fund by component'!C244+'uses of fund by component'!C245+'uses of fund by component'!C247+'uses of fund by component'!C28</f>
        <v>12905.42</v>
      </c>
    </row>
    <row r="7" spans="1:9" ht="19.5" thickTop="1" x14ac:dyDescent="0.3">
      <c r="C7" s="110"/>
    </row>
    <row r="8" spans="1:9" ht="31.5" x14ac:dyDescent="0.3">
      <c r="A8" s="110">
        <v>2</v>
      </c>
      <c r="C8" s="110" t="s">
        <v>41</v>
      </c>
      <c r="D8" s="113" t="s">
        <v>42</v>
      </c>
      <c r="E8" s="113" t="s">
        <v>43</v>
      </c>
    </row>
    <row r="9" spans="1:9" x14ac:dyDescent="0.3">
      <c r="A9" s="110"/>
      <c r="B9" s="110"/>
      <c r="C9" s="110"/>
      <c r="F9" s="114"/>
    </row>
    <row r="10" spans="1:9" x14ac:dyDescent="0.3">
      <c r="A10" s="110"/>
      <c r="B10" s="110" t="s">
        <v>44</v>
      </c>
      <c r="C10" s="115" t="s">
        <v>45</v>
      </c>
      <c r="D10" s="127">
        <f>'uses of fund by component'!C153+'uses of fund by component'!C156+'uses of fund by component'!C159+'uses of fund by component'!C196+'uses of fund by component'!C197+'uses of fund by component'!C200+'uses of fund by component'!C201+'uses of fund by component'!C204+'uses of fund by component'!C227+'uses of fund by component'!C237+'uses of fund by component'!C155-64.84</f>
        <v>43896.000000000007</v>
      </c>
      <c r="E10" s="127">
        <f>'uses of fund by component'!C149+'uses of fund by component'!C150+'uses of fund by component'!C151+'uses of fund by component'!C154+'uses of fund by component'!C157+'uses of fund by component'!C158+'uses of fund by component'!C160+'uses of fund by component'!C161+'uses of fund by component'!C198+'uses of fund by component'!C199+'uses of fund by component'!C203+'uses of fund by component'!C216+'uses of fund by component'!C222+'uses of fund by component'!C223+'uses of fund by component'!C224+'uses of fund by component'!C225+'uses of fund by component'!C156+'uses of fund by component'!C228+'uses of fund by component'!C238</f>
        <v>49315.9</v>
      </c>
      <c r="F10" s="114"/>
    </row>
    <row r="11" spans="1:9" x14ac:dyDescent="0.3">
      <c r="A11" s="110"/>
      <c r="B11" s="110"/>
      <c r="C11" s="115"/>
      <c r="D11" s="127"/>
      <c r="E11" s="127"/>
      <c r="F11" s="114"/>
    </row>
    <row r="12" spans="1:9" x14ac:dyDescent="0.3">
      <c r="A12" s="110"/>
      <c r="B12" s="110" t="s">
        <v>46</v>
      </c>
      <c r="C12" s="115" t="s">
        <v>47</v>
      </c>
      <c r="D12" s="127">
        <f>'uses of fund by component'!C195+'uses of fund by component'!C235+'uses of fund by component'!C246</f>
        <v>760.85</v>
      </c>
      <c r="E12" s="127">
        <f>'uses of fund by component'!C178+'uses of fund by component'!C179+'uses of fund by component'!C194+'uses of fund by component'!C206+'uses of fund by component'!C207+'uses of fund by component'!C208+'uses of fund by component'!C209+'uses of fund by component'!C217+'uses of fund by component'!C218+'uses of fund by component'!C220+'uses of fund by component'!C232+'uses of fund by component'!C239+'uses of fund by component'!C240+'uses of fund by component'!C241</f>
        <v>1501.68</v>
      </c>
      <c r="F12" s="114"/>
    </row>
    <row r="13" spans="1:9" x14ac:dyDescent="0.3">
      <c r="A13" s="110"/>
      <c r="B13" s="110"/>
      <c r="C13" s="115"/>
      <c r="D13" s="120"/>
      <c r="E13" s="120"/>
      <c r="F13" s="114"/>
    </row>
    <row r="14" spans="1:9" ht="19.5" thickBot="1" x14ac:dyDescent="0.35">
      <c r="A14" s="110"/>
      <c r="B14" s="110"/>
      <c r="C14" s="110" t="s">
        <v>48</v>
      </c>
      <c r="D14" s="121">
        <f>D10+E10+D12+E12</f>
        <v>95474.430000000008</v>
      </c>
      <c r="E14" s="120"/>
      <c r="F14" s="114"/>
    </row>
    <row r="15" spans="1:9" ht="19.5" thickTop="1" x14ac:dyDescent="0.3">
      <c r="A15" s="110"/>
      <c r="B15" s="110"/>
      <c r="C15" s="110"/>
      <c r="D15" s="120"/>
      <c r="E15" s="120"/>
      <c r="F15" s="114"/>
    </row>
    <row r="16" spans="1:9" ht="19.5" thickBot="1" x14ac:dyDescent="0.35">
      <c r="A16" s="110">
        <v>3</v>
      </c>
      <c r="B16" s="110"/>
      <c r="C16" s="110" t="s">
        <v>49</v>
      </c>
      <c r="D16" s="121">
        <f>'uses of fund by component'!C202+'uses of fund by component'!C205</f>
        <v>7179.99</v>
      </c>
      <c r="E16" s="120"/>
      <c r="F16" s="114"/>
    </row>
    <row r="17" spans="1:9" ht="19.5" thickTop="1" x14ac:dyDescent="0.3">
      <c r="A17" s="110"/>
      <c r="B17" s="110"/>
      <c r="C17" s="110"/>
      <c r="E17" s="116"/>
      <c r="F17" s="114"/>
    </row>
    <row r="18" spans="1:9" x14ac:dyDescent="0.3">
      <c r="A18" s="219" t="s">
        <v>50</v>
      </c>
      <c r="B18" s="219"/>
      <c r="C18" s="219"/>
      <c r="D18" s="219"/>
      <c r="E18" s="219"/>
      <c r="F18" s="114"/>
    </row>
    <row r="19" spans="1:9" ht="19.5" thickBot="1" x14ac:dyDescent="0.35">
      <c r="A19" s="110">
        <v>4</v>
      </c>
      <c r="B19" s="110"/>
      <c r="C19" s="110" t="s">
        <v>51</v>
      </c>
      <c r="D19" s="119">
        <v>0</v>
      </c>
      <c r="E19" s="123"/>
      <c r="F19" s="110"/>
      <c r="G19" s="110"/>
      <c r="H19" s="110"/>
      <c r="I19" s="110"/>
    </row>
    <row r="20" spans="1:9" ht="19.5" thickTop="1" x14ac:dyDescent="0.3">
      <c r="A20" s="110"/>
      <c r="B20" s="110"/>
      <c r="C20" s="110"/>
      <c r="D20" s="126"/>
      <c r="E20" s="123"/>
      <c r="F20" s="110"/>
      <c r="G20" s="110"/>
      <c r="H20" s="110"/>
      <c r="I20" s="110"/>
    </row>
    <row r="21" spans="1:9" ht="19.5" thickBot="1" x14ac:dyDescent="0.35">
      <c r="A21" s="110">
        <v>5</v>
      </c>
      <c r="B21" s="110"/>
      <c r="C21" s="110" t="s">
        <v>52</v>
      </c>
      <c r="D21" s="119">
        <v>0</v>
      </c>
      <c r="E21" s="123"/>
      <c r="F21" s="110"/>
      <c r="G21" s="110"/>
      <c r="H21" s="110"/>
      <c r="I21" s="110"/>
    </row>
    <row r="22" spans="1:9" ht="19.5" thickTop="1" x14ac:dyDescent="0.3">
      <c r="A22" s="110"/>
      <c r="B22" s="110"/>
      <c r="C22" s="110"/>
      <c r="D22" s="126"/>
      <c r="E22" s="123"/>
      <c r="F22" s="110"/>
      <c r="G22" s="110"/>
      <c r="H22" s="110"/>
      <c r="I22" s="110"/>
    </row>
    <row r="23" spans="1:9" ht="19.5" thickBot="1" x14ac:dyDescent="0.35">
      <c r="A23" s="110">
        <v>6</v>
      </c>
      <c r="B23" s="110"/>
      <c r="C23" s="110" t="s">
        <v>53</v>
      </c>
      <c r="D23" s="119">
        <f>'uses of fund by component'!C210+'uses of fund by component'!C211+'uses of fund by component'!C212+'uses of fund by component'!C213+'uses of fund by component'!C214+'uses of fund by component'!C226</f>
        <v>6921.89</v>
      </c>
      <c r="E23" s="123"/>
      <c r="F23" s="110"/>
      <c r="G23" s="110"/>
      <c r="H23" s="110"/>
      <c r="I23" s="110"/>
    </row>
    <row r="24" spans="1:9" ht="19.5" thickTop="1" x14ac:dyDescent="0.3">
      <c r="A24" s="110"/>
      <c r="B24" s="110"/>
      <c r="C24" s="110"/>
      <c r="D24" s="125"/>
      <c r="E24" s="123"/>
      <c r="F24" s="110"/>
      <c r="G24" s="110"/>
      <c r="H24" s="110"/>
      <c r="I24" s="110"/>
    </row>
    <row r="25" spans="1:9" ht="19.5" thickBot="1" x14ac:dyDescent="0.35">
      <c r="C25" s="110" t="s">
        <v>54</v>
      </c>
      <c r="D25" s="122">
        <v>0</v>
      </c>
      <c r="E25" s="123"/>
      <c r="F25" s="110"/>
      <c r="G25" s="110"/>
      <c r="H25" s="110"/>
      <c r="I25" s="110"/>
    </row>
    <row r="26" spans="1:9" ht="19.5" thickTop="1" x14ac:dyDescent="0.3">
      <c r="A26" s="219" t="s">
        <v>55</v>
      </c>
      <c r="B26" s="219"/>
      <c r="C26" s="219"/>
      <c r="D26" s="219"/>
      <c r="E26" s="219"/>
      <c r="F26" s="114"/>
    </row>
    <row r="27" spans="1:9" ht="19.5" thickBot="1" x14ac:dyDescent="0.35">
      <c r="A27" s="110">
        <v>7</v>
      </c>
      <c r="B27" s="110"/>
      <c r="C27" s="110" t="s">
        <v>55</v>
      </c>
      <c r="D27" s="122">
        <f>'uses of fund by component'!C22+'uses of fund by component'!C23+'uses of fund by component'!C24+'uses of fund by component'!C25+'uses of fund by component'!C26+'uses of fund by component'!C27</f>
        <v>107905.7709090909</v>
      </c>
      <c r="E27" s="123"/>
      <c r="F27" s="114"/>
    </row>
    <row r="28" spans="1:9" ht="19.5" thickTop="1" x14ac:dyDescent="0.3">
      <c r="A28" s="110"/>
      <c r="B28" s="110"/>
      <c r="C28" s="110"/>
      <c r="D28" s="124"/>
      <c r="E28" s="123"/>
      <c r="F28" s="114"/>
    </row>
    <row r="29" spans="1:9" x14ac:dyDescent="0.3">
      <c r="A29" s="219" t="s">
        <v>56</v>
      </c>
      <c r="B29" s="219"/>
      <c r="C29" s="219"/>
      <c r="D29" s="219"/>
      <c r="E29" s="219"/>
      <c r="F29" s="114"/>
    </row>
    <row r="30" spans="1:9" ht="19.5" thickBot="1" x14ac:dyDescent="0.35">
      <c r="A30" s="110">
        <v>8</v>
      </c>
      <c r="C30" s="110" t="s">
        <v>57</v>
      </c>
      <c r="D30" s="122">
        <v>0</v>
      </c>
      <c r="E30" s="125"/>
    </row>
    <row r="31" spans="1:9" ht="19.5" thickTop="1" x14ac:dyDescent="0.3">
      <c r="A31" s="110"/>
      <c r="C31" s="110"/>
      <c r="D31" s="126"/>
      <c r="E31" s="125"/>
    </row>
    <row r="32" spans="1:9" x14ac:dyDescent="0.3">
      <c r="A32" s="219" t="s">
        <v>58</v>
      </c>
      <c r="B32" s="219"/>
      <c r="C32" s="219"/>
      <c r="D32" s="219"/>
      <c r="E32" s="219"/>
    </row>
    <row r="33" spans="1:6" ht="19.5" thickBot="1" x14ac:dyDescent="0.35">
      <c r="A33" s="110">
        <v>9</v>
      </c>
      <c r="C33" s="110" t="s">
        <v>59</v>
      </c>
      <c r="D33" s="122">
        <v>0</v>
      </c>
    </row>
    <row r="34" spans="1:6" ht="19.5" thickTop="1" x14ac:dyDescent="0.3">
      <c r="A34" s="110"/>
      <c r="C34" s="110"/>
    </row>
    <row r="35" spans="1:6" ht="19.7" customHeight="1" x14ac:dyDescent="0.3">
      <c r="A35" s="220" t="s">
        <v>60</v>
      </c>
      <c r="B35" s="220"/>
      <c r="C35" s="220"/>
      <c r="D35" s="220"/>
      <c r="E35" s="220"/>
    </row>
    <row r="36" spans="1:6" ht="19.5" thickBot="1" x14ac:dyDescent="0.35">
      <c r="A36" s="110">
        <v>10</v>
      </c>
      <c r="B36" s="117"/>
      <c r="C36" s="117" t="s">
        <v>61</v>
      </c>
      <c r="D36" s="128">
        <v>0</v>
      </c>
      <c r="E36" s="114"/>
      <c r="F36" s="114"/>
    </row>
    <row r="37" spans="1:6" ht="19.5" thickTop="1" x14ac:dyDescent="0.3">
      <c r="A37" s="110"/>
      <c r="B37" s="117"/>
      <c r="C37" s="117"/>
      <c r="D37" s="118"/>
      <c r="E37" s="114"/>
      <c r="F37" s="114"/>
    </row>
    <row r="38" spans="1:6" x14ac:dyDescent="0.3">
      <c r="A38" s="219" t="s">
        <v>62</v>
      </c>
      <c r="B38" s="219"/>
      <c r="C38" s="219"/>
      <c r="D38" s="219"/>
      <c r="E38" s="219"/>
      <c r="F38" s="114"/>
    </row>
    <row r="39" spans="1:6" ht="19.5" thickBot="1" x14ac:dyDescent="0.35">
      <c r="A39" s="110">
        <v>11</v>
      </c>
      <c r="C39" s="110" t="s">
        <v>63</v>
      </c>
      <c r="D39" s="122">
        <f>'uses of fund by component'!C311</f>
        <v>202.66</v>
      </c>
    </row>
    <row r="40" spans="1:6" ht="19.5" thickTop="1" x14ac:dyDescent="0.3">
      <c r="A40" s="110"/>
      <c r="C40" s="110"/>
    </row>
    <row r="41" spans="1:6" ht="19.5" thickBot="1" x14ac:dyDescent="0.35">
      <c r="A41" s="110">
        <v>12</v>
      </c>
      <c r="B41" s="110"/>
      <c r="C41" s="110" t="s">
        <v>64</v>
      </c>
      <c r="D41" s="122">
        <v>0</v>
      </c>
      <c r="E41" s="110"/>
    </row>
    <row r="42" spans="1:6" ht="19.5" thickTop="1" x14ac:dyDescent="0.3">
      <c r="B42" s="110"/>
      <c r="E42" s="110"/>
      <c r="F42" s="140"/>
    </row>
    <row r="43" spans="1:6" ht="19.5" thickBot="1" x14ac:dyDescent="0.35">
      <c r="B43" s="110"/>
      <c r="C43" s="110" t="s">
        <v>65</v>
      </c>
      <c r="D43" s="122">
        <f>D6+D14+D16+D23+D27+D39</f>
        <v>230590.16090909092</v>
      </c>
      <c r="E43" s="110"/>
      <c r="F43" s="140"/>
    </row>
    <row r="44" spans="1:6" ht="19.5" thickTop="1" x14ac:dyDescent="0.3"/>
    <row r="47" spans="1:6" x14ac:dyDescent="0.3">
      <c r="D47" s="125"/>
    </row>
    <row r="49" spans="4:4" x14ac:dyDescent="0.3">
      <c r="D49" s="140"/>
    </row>
  </sheetData>
  <mergeCells count="9">
    <mergeCell ref="A32:E32"/>
    <mergeCell ref="A35:E35"/>
    <mergeCell ref="A38:E38"/>
    <mergeCell ref="A1:E1"/>
    <mergeCell ref="A2:E2"/>
    <mergeCell ref="A4:E4"/>
    <mergeCell ref="A18:E18"/>
    <mergeCell ref="A26:E26"/>
    <mergeCell ref="A29:E29"/>
  </mergeCells>
  <pageMargins left="0.7" right="0.7" top="0.75" bottom="0.75" header="0.3" footer="0.3"/>
  <pageSetup scale="6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E10" sqref="E10"/>
    </sheetView>
  </sheetViews>
  <sheetFormatPr defaultRowHeight="12.75" x14ac:dyDescent="0.2"/>
  <cols>
    <col min="1" max="1" width="27.28515625" customWidth="1"/>
    <col min="2" max="2" width="15.140625" customWidth="1"/>
    <col min="3" max="3" width="29.85546875" customWidth="1"/>
    <col min="4" max="4" width="14.7109375" customWidth="1"/>
    <col min="5" max="5" width="29.5703125" customWidth="1"/>
    <col min="6" max="6" width="15.140625" customWidth="1"/>
  </cols>
  <sheetData>
    <row r="1" spans="1:6" ht="26.25" x14ac:dyDescent="0.4">
      <c r="A1" s="223" t="s">
        <v>175</v>
      </c>
      <c r="B1" s="223"/>
      <c r="C1" s="223"/>
      <c r="D1" s="223"/>
      <c r="E1" s="223"/>
      <c r="F1" s="223"/>
    </row>
    <row r="2" spans="1:6" x14ac:dyDescent="0.2">
      <c r="A2" s="213" t="s">
        <v>161</v>
      </c>
      <c r="B2" s="213"/>
      <c r="C2" s="213"/>
      <c r="D2" s="213"/>
    </row>
    <row r="3" spans="1:6" ht="15" x14ac:dyDescent="0.2">
      <c r="A3" s="227" t="s">
        <v>162</v>
      </c>
      <c r="B3" s="185" t="s">
        <v>163</v>
      </c>
      <c r="C3" s="229" t="s">
        <v>164</v>
      </c>
      <c r="D3" s="230"/>
      <c r="E3" s="229" t="s">
        <v>165</v>
      </c>
      <c r="F3" s="230"/>
    </row>
    <row r="4" spans="1:6" ht="36" customHeight="1" x14ac:dyDescent="0.2">
      <c r="A4" s="228"/>
      <c r="B4" s="185" t="s">
        <v>166</v>
      </c>
      <c r="C4" s="186" t="s">
        <v>167</v>
      </c>
      <c r="D4" s="185" t="s">
        <v>168</v>
      </c>
      <c r="E4" s="186" t="s">
        <v>169</v>
      </c>
      <c r="F4" s="185" t="s">
        <v>170</v>
      </c>
    </row>
    <row r="5" spans="1:6" ht="15" x14ac:dyDescent="0.25">
      <c r="A5" s="187">
        <v>43466</v>
      </c>
      <c r="B5" s="42">
        <f>640+(17592*5.5373)</f>
        <v>98052.181599999996</v>
      </c>
      <c r="C5" s="188">
        <v>5.5373000000000001</v>
      </c>
      <c r="D5" s="42">
        <f>B5/C5</f>
        <v>17707.57979520705</v>
      </c>
      <c r="E5" s="189">
        <v>0.71</v>
      </c>
      <c r="F5" s="42">
        <f t="shared" ref="F5:F16" si="0">D5*E5</f>
        <v>12572.381654597004</v>
      </c>
    </row>
    <row r="6" spans="1:6" ht="15" x14ac:dyDescent="0.25">
      <c r="A6" s="187">
        <v>43497</v>
      </c>
      <c r="B6" s="42">
        <f>(27022*5.5373)</f>
        <v>149628.92060000001</v>
      </c>
      <c r="C6" s="188">
        <v>5.5373000000000001</v>
      </c>
      <c r="D6" s="42">
        <f t="shared" ref="D6:D16" si="1">B6/C6</f>
        <v>27022</v>
      </c>
      <c r="E6" s="189">
        <v>0.71</v>
      </c>
      <c r="F6" s="42">
        <f t="shared" si="0"/>
        <v>19185.62</v>
      </c>
    </row>
    <row r="7" spans="1:6" ht="15" x14ac:dyDescent="0.25">
      <c r="A7" s="187">
        <v>43160</v>
      </c>
      <c r="B7" s="42">
        <f>0</f>
        <v>0</v>
      </c>
      <c r="C7" s="188">
        <v>5.5373000000000001</v>
      </c>
      <c r="D7" s="42">
        <f t="shared" si="1"/>
        <v>0</v>
      </c>
      <c r="E7" s="189">
        <v>0.71</v>
      </c>
      <c r="F7" s="42">
        <f t="shared" si="0"/>
        <v>0</v>
      </c>
    </row>
    <row r="8" spans="1:6" ht="15" x14ac:dyDescent="0.25">
      <c r="A8" s="187">
        <v>43556</v>
      </c>
      <c r="B8" s="42">
        <f>(12605.33*5.5373)</f>
        <v>69799.493809000007</v>
      </c>
      <c r="C8" s="188">
        <v>5.5373000000000001</v>
      </c>
      <c r="D8" s="42">
        <f t="shared" si="1"/>
        <v>12605.330000000002</v>
      </c>
      <c r="E8" s="189">
        <v>0.71</v>
      </c>
      <c r="F8" s="42">
        <f t="shared" si="0"/>
        <v>8949.7843000000012</v>
      </c>
    </row>
    <row r="9" spans="1:6" ht="15" x14ac:dyDescent="0.25">
      <c r="A9" s="187">
        <v>43586</v>
      </c>
      <c r="B9" s="42">
        <f>27453.05</f>
        <v>27453.05</v>
      </c>
      <c r="C9" s="188">
        <v>5.5373000000000001</v>
      </c>
      <c r="D9" s="42">
        <f t="shared" si="1"/>
        <v>4957.8404637639278</v>
      </c>
      <c r="E9" s="189">
        <v>0.71</v>
      </c>
      <c r="F9" s="42">
        <f t="shared" si="0"/>
        <v>3520.0667292723888</v>
      </c>
    </row>
    <row r="10" spans="1:6" ht="15" x14ac:dyDescent="0.25">
      <c r="A10" s="187">
        <v>43617</v>
      </c>
      <c r="B10" s="42">
        <f>3094.34+(3618*5.5373)</f>
        <v>23128.291400000002</v>
      </c>
      <c r="C10" s="188">
        <v>5.5373000000000001</v>
      </c>
      <c r="D10" s="42">
        <f t="shared" si="1"/>
        <v>4176.8174742202882</v>
      </c>
      <c r="E10" s="189">
        <v>0.71</v>
      </c>
      <c r="F10" s="42">
        <f t="shared" si="0"/>
        <v>2965.5404066964043</v>
      </c>
    </row>
    <row r="11" spans="1:6" ht="15" x14ac:dyDescent="0.25">
      <c r="A11" s="187">
        <v>43647</v>
      </c>
      <c r="B11" s="42">
        <f>2568.5+(1687*5.5373)</f>
        <v>11909.9251</v>
      </c>
      <c r="C11" s="188">
        <v>5.5373000000000001</v>
      </c>
      <c r="D11" s="42">
        <f t="shared" si="1"/>
        <v>2150.8542249832954</v>
      </c>
      <c r="E11" s="189">
        <v>0.71</v>
      </c>
      <c r="F11" s="42">
        <f t="shared" si="0"/>
        <v>1527.1064997381395</v>
      </c>
    </row>
    <row r="12" spans="1:6" ht="15" x14ac:dyDescent="0.25">
      <c r="A12" s="187">
        <v>43678</v>
      </c>
      <c r="B12" s="42">
        <f>44433.36</f>
        <v>44433.36</v>
      </c>
      <c r="C12" s="188">
        <v>5.5373000000000001</v>
      </c>
      <c r="D12" s="42">
        <f t="shared" si="1"/>
        <v>8024.372889314287</v>
      </c>
      <c r="E12" s="189">
        <v>0.71</v>
      </c>
      <c r="F12" s="42">
        <f t="shared" si="0"/>
        <v>5697.3047514131431</v>
      </c>
    </row>
    <row r="13" spans="1:6" ht="15" x14ac:dyDescent="0.25">
      <c r="A13" s="187">
        <v>43709</v>
      </c>
      <c r="B13" s="42">
        <f>27844.8+(13356*5.5373)</f>
        <v>101800.9788</v>
      </c>
      <c r="C13" s="188">
        <v>5.5373000000000001</v>
      </c>
      <c r="D13" s="42">
        <f t="shared" si="1"/>
        <v>18384.587939970745</v>
      </c>
      <c r="E13" s="189">
        <v>0.71</v>
      </c>
      <c r="F13" s="42">
        <f t="shared" si="0"/>
        <v>13053.057437379228</v>
      </c>
    </row>
    <row r="14" spans="1:6" ht="15" x14ac:dyDescent="0.25">
      <c r="A14" s="187">
        <v>43739</v>
      </c>
      <c r="B14" s="42">
        <f>68957.23+(400*5.5373)</f>
        <v>71172.149999999994</v>
      </c>
      <c r="C14" s="188">
        <v>5.5373000000000001</v>
      </c>
      <c r="D14" s="42">
        <f t="shared" si="1"/>
        <v>12853.222689758546</v>
      </c>
      <c r="E14" s="189">
        <v>0.71</v>
      </c>
      <c r="F14" s="42">
        <f t="shared" si="0"/>
        <v>9125.7881097285681</v>
      </c>
    </row>
    <row r="15" spans="1:6" ht="15" x14ac:dyDescent="0.25">
      <c r="A15" s="187">
        <v>43770</v>
      </c>
      <c r="B15" s="42">
        <f>57789.03+(1920*5.5373)</f>
        <v>68420.645999999993</v>
      </c>
      <c r="C15" s="188">
        <v>5.5373000000000001</v>
      </c>
      <c r="D15" s="42">
        <f t="shared" si="1"/>
        <v>12356.319144709514</v>
      </c>
      <c r="E15" s="189">
        <v>0.71</v>
      </c>
      <c r="F15" s="42">
        <f t="shared" si="0"/>
        <v>8772.986592743755</v>
      </c>
    </row>
    <row r="16" spans="1:6" ht="15" x14ac:dyDescent="0.25">
      <c r="A16" s="187">
        <v>43800</v>
      </c>
      <c r="B16" s="42">
        <f>23119.1+(106176.09*5.5373)</f>
        <v>611047.96315700002</v>
      </c>
      <c r="C16" s="188">
        <v>5.5373000000000001</v>
      </c>
      <c r="D16" s="42">
        <f t="shared" si="1"/>
        <v>110351.24756776768</v>
      </c>
      <c r="E16" s="189">
        <v>0.71</v>
      </c>
      <c r="F16" s="42">
        <f t="shared" si="0"/>
        <v>78349.385773115049</v>
      </c>
    </row>
    <row r="17" spans="1:6" ht="15.75" thickBot="1" x14ac:dyDescent="0.3">
      <c r="A17" s="190" t="s">
        <v>171</v>
      </c>
      <c r="B17" s="191">
        <f xml:space="preserve"> SUM(B5:B16)</f>
        <v>1276846.960466</v>
      </c>
      <c r="C17" s="200"/>
      <c r="D17" s="201">
        <f>SUM(D5:D16)</f>
        <v>230590.17218969535</v>
      </c>
      <c r="E17" s="192"/>
      <c r="F17" s="193">
        <f>SUM(F5:F16)</f>
        <v>163719.02225468369</v>
      </c>
    </row>
    <row r="18" spans="1:6" ht="15.75" thickTop="1" x14ac:dyDescent="0.25">
      <c r="A18" s="194" t="s">
        <v>172</v>
      </c>
      <c r="B18" s="195"/>
      <c r="C18" s="199"/>
      <c r="D18" s="195"/>
      <c r="E18" s="196"/>
      <c r="F18" s="197"/>
    </row>
    <row r="19" spans="1:6" ht="15" x14ac:dyDescent="0.25">
      <c r="A19" s="198" t="s">
        <v>173</v>
      </c>
      <c r="B19" s="195"/>
      <c r="C19" s="199"/>
      <c r="D19" s="195"/>
      <c r="E19" s="196"/>
      <c r="F19" s="197"/>
    </row>
    <row r="20" spans="1:6" ht="15" x14ac:dyDescent="0.25">
      <c r="A20" s="194"/>
      <c r="B20" s="195"/>
      <c r="C20" s="195"/>
      <c r="D20" s="195"/>
      <c r="E20" s="196"/>
      <c r="F20" s="197"/>
    </row>
    <row r="21" spans="1:6" ht="27.75" customHeight="1" x14ac:dyDescent="0.25">
      <c r="A21" s="226" t="s">
        <v>174</v>
      </c>
      <c r="B21" s="226"/>
      <c r="C21" s="226"/>
      <c r="D21" s="226"/>
      <c r="E21" s="226"/>
      <c r="F21" s="226"/>
    </row>
    <row r="22" spans="1:6" x14ac:dyDescent="0.2">
      <c r="A22" s="213"/>
      <c r="B22" s="213"/>
      <c r="C22" s="213"/>
      <c r="D22" s="213"/>
    </row>
    <row r="23" spans="1:6" x14ac:dyDescent="0.2">
      <c r="A23" s="213"/>
      <c r="B23" s="213"/>
      <c r="C23" s="213"/>
      <c r="D23" s="213"/>
    </row>
    <row r="24" spans="1:6" x14ac:dyDescent="0.2">
      <c r="A24" s="213"/>
      <c r="B24" s="213"/>
      <c r="C24" s="213"/>
      <c r="D24" s="213"/>
    </row>
    <row r="25" spans="1:6" ht="15" x14ac:dyDescent="0.25">
      <c r="A25" s="224"/>
      <c r="B25" s="224"/>
      <c r="C25" s="224"/>
      <c r="D25" s="224"/>
    </row>
    <row r="26" spans="1:6" ht="15" x14ac:dyDescent="0.25">
      <c r="A26" s="225"/>
      <c r="B26" s="225"/>
      <c r="C26" s="225"/>
      <c r="D26" s="225"/>
    </row>
  </sheetData>
  <mergeCells count="11">
    <mergeCell ref="A1:F1"/>
    <mergeCell ref="A23:D23"/>
    <mergeCell ref="A24:D24"/>
    <mergeCell ref="A25:D25"/>
    <mergeCell ref="A26:D26"/>
    <mergeCell ref="A21:F21"/>
    <mergeCell ref="A2:D2"/>
    <mergeCell ref="A3:A4"/>
    <mergeCell ref="C3:D3"/>
    <mergeCell ref="E3:F3"/>
    <mergeCell ref="A22:D22"/>
  </mergeCells>
  <pageMargins left="0.7" right="0.7" top="0.75" bottom="0.75" header="0.3" footer="0.3"/>
  <pageSetup scale="9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Sources and Uses of Funds</vt:lpstr>
      <vt:lpstr>uses of fund by component</vt:lpstr>
      <vt:lpstr>NOTES </vt:lpstr>
      <vt:lpstr>EEP</vt:lpstr>
    </vt:vector>
  </TitlesOfParts>
  <Company>TANROADS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2020-07-21T13:16:36Z</cp:lastPrinted>
  <dcterms:created xsi:type="dcterms:W3CDTF">2007-11-21T06:38:14Z</dcterms:created>
  <dcterms:modified xsi:type="dcterms:W3CDTF">2020-08-19T15:27:16Z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1358434020</vt:i4>
  </property>
  <property fmtid="{D5CDD505-2E9C-101B-9397-08002B2CF9AE}" pid="3" name="_EmailSubject">
    <vt:lpwstr>Proposed Financial  Schedules for the new CTCRP - TANROADS</vt:lpwstr>
  </property>
  <property fmtid="{D5CDD505-2E9C-101B-9397-08002B2CF9AE}" pid="4" name="_AuthorEmail">
    <vt:lpwstr>meritus.njeama@tanroads.org</vt:lpwstr>
  </property>
  <property fmtid="{D5CDD505-2E9C-101B-9397-08002B2CF9AE}" pid="5" name="_AuthorEmailDisplayName">
    <vt:lpwstr>meritus njeama</vt:lpwstr>
  </property>
  <property fmtid="{D5CDD505-2E9C-101B-9397-08002B2CF9AE}" pid="6" name="_ReviewingToolsShownOnce">
    <vt:lpwstr/>
  </property>
</Properties>
</file>