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EEP FINANCIAL REPORTS\"/>
    </mc:Choice>
  </mc:AlternateContent>
  <bookViews>
    <workbookView xWindow="0" yWindow="0" windowWidth="20490" windowHeight="7050"/>
  </bookViews>
  <sheets>
    <sheet name="FrontCover" sheetId="60" r:id="rId1"/>
    <sheet name="ACE Plan Goods 2020" sheetId="52" r:id="rId2"/>
    <sheet name="ACE Plan Works 2020" sheetId="54" r:id="rId3"/>
    <sheet name="ACE Consultancy Serv. 2020" sheetId="61" r:id="rId4"/>
    <sheet name="APPENDIX." sheetId="62" r:id="rId5"/>
    <sheet name="ACE  Plan Tech. Services 2016" sheetId="55" state="hidden" r:id="rId6"/>
  </sheets>
  <definedNames>
    <definedName name="_xlnm.Print_Area" localSheetId="5">'ACE  Plan Tech. Services 2016'!$A$1:$Q$22</definedName>
    <definedName name="_xlnm.Print_Area" localSheetId="3">'ACE Consultancy Serv. 2020'!$A$1:$X$10</definedName>
    <definedName name="_xlnm.Print_Area" localSheetId="1">'ACE Plan Goods 2020'!$A$1:$Q$26</definedName>
    <definedName name="_xlnm.Print_Area" localSheetId="2">'ACE Plan Works 2020'!$A$1:$S$10</definedName>
    <definedName name="_xlnm.Print_Area" localSheetId="0">FrontCover!$A$1:$P$10</definedName>
    <definedName name="_xlnm.Print_Titles" localSheetId="5">'ACE  Plan Tech. Services 2016'!$1:$4</definedName>
    <definedName name="_xlnm.Print_Titles" localSheetId="1">'ACE Plan Goods 2020'!$1:$4</definedName>
    <definedName name="_xlnm.Print_Titles" localSheetId="2">'ACE Plan Works 2020'!$1:$5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52" l="1"/>
  <c r="L9" i="52"/>
  <c r="L7" i="52"/>
  <c r="L5" i="52"/>
  <c r="D6" i="62"/>
  <c r="E6" i="62" s="1"/>
  <c r="D5" i="62"/>
  <c r="E5" i="62" s="1"/>
  <c r="D4" i="62"/>
  <c r="E4" i="62" s="1"/>
  <c r="S8" i="61"/>
  <c r="T8" i="61" s="1"/>
  <c r="I8" i="61"/>
  <c r="J8" i="61" s="1"/>
  <c r="K8" i="61" s="1"/>
  <c r="L8" i="61" s="1"/>
  <c r="R6" i="61"/>
  <c r="J6" i="61"/>
  <c r="K6" i="61" s="1"/>
  <c r="L6" i="61" s="1"/>
  <c r="I6" i="61"/>
  <c r="G6" i="61"/>
  <c r="F6" i="61"/>
  <c r="D6" i="61"/>
  <c r="L6" i="54"/>
  <c r="K6" i="54"/>
  <c r="J6" i="54"/>
  <c r="I6" i="54"/>
  <c r="J9" i="52"/>
  <c r="K7" i="52"/>
  <c r="J7" i="52"/>
  <c r="I11" i="52"/>
  <c r="I9" i="52"/>
  <c r="I7" i="52"/>
  <c r="M8" i="61" l="1"/>
  <c r="N8" i="61"/>
  <c r="O8" i="61" s="1"/>
  <c r="P8" i="61" s="1"/>
  <c r="Q8" i="61" s="1"/>
  <c r="M6" i="61"/>
  <c r="N6" i="61"/>
  <c r="O6" i="61" s="1"/>
  <c r="P6" i="61" s="1"/>
  <c r="Q6" i="61" s="1"/>
  <c r="S6" i="61" s="1"/>
  <c r="T6" i="61" s="1"/>
  <c r="G11" i="52"/>
  <c r="D5" i="52" l="1"/>
  <c r="F5" i="52"/>
  <c r="I5" i="52"/>
  <c r="J5" i="52" s="1"/>
  <c r="K5" i="52" s="1"/>
  <c r="M5" i="52"/>
  <c r="F9" i="52" l="1"/>
  <c r="F7" i="52"/>
  <c r="G8" i="61" l="1"/>
  <c r="G7" i="52"/>
  <c r="G9" i="52" s="1"/>
  <c r="D8" i="61"/>
  <c r="D6" i="54" l="1"/>
  <c r="E17" i="52"/>
  <c r="M11" i="52"/>
  <c r="F11" i="52"/>
  <c r="D11" i="52"/>
  <c r="E21" i="55" l="1"/>
  <c r="M19" i="55"/>
  <c r="I19" i="55"/>
  <c r="J19" i="55" s="1"/>
  <c r="K19" i="55" s="1"/>
  <c r="L19" i="55" s="1"/>
  <c r="N19" i="55" s="1"/>
  <c r="O19" i="55" s="1"/>
  <c r="P19" i="55" s="1"/>
  <c r="Q19" i="55" s="1"/>
  <c r="G19" i="55"/>
  <c r="F19" i="55"/>
  <c r="D19" i="55"/>
  <c r="M17" i="55"/>
  <c r="J17" i="55"/>
  <c r="K17" i="55" s="1"/>
  <c r="L17" i="55" s="1"/>
  <c r="N17" i="55" s="1"/>
  <c r="O17" i="55" s="1"/>
  <c r="P17" i="55" s="1"/>
  <c r="Q17" i="55" s="1"/>
  <c r="I17" i="55"/>
  <c r="G17" i="55"/>
  <c r="F17" i="55"/>
  <c r="D17" i="55"/>
  <c r="M15" i="55"/>
  <c r="I15" i="55"/>
  <c r="J15" i="55" s="1"/>
  <c r="K15" i="55" s="1"/>
  <c r="L15" i="55" s="1"/>
  <c r="N15" i="55" s="1"/>
  <c r="O15" i="55" s="1"/>
  <c r="P15" i="55" s="1"/>
  <c r="Q15" i="55" s="1"/>
  <c r="G15" i="55"/>
  <c r="F15" i="55"/>
  <c r="D15" i="55"/>
  <c r="M13" i="55"/>
  <c r="J13" i="55"/>
  <c r="K13" i="55" s="1"/>
  <c r="L13" i="55" s="1"/>
  <c r="N13" i="55" s="1"/>
  <c r="O13" i="55" s="1"/>
  <c r="P13" i="55" s="1"/>
  <c r="Q13" i="55" s="1"/>
  <c r="I13" i="55"/>
  <c r="G13" i="55"/>
  <c r="F13" i="55"/>
  <c r="D13" i="55"/>
  <c r="M11" i="55"/>
  <c r="I11" i="55"/>
  <c r="J11" i="55" s="1"/>
  <c r="K11" i="55" s="1"/>
  <c r="L11" i="55" s="1"/>
  <c r="N11" i="55" s="1"/>
  <c r="O11" i="55" s="1"/>
  <c r="P11" i="55" s="1"/>
  <c r="Q11" i="55" s="1"/>
  <c r="G11" i="55"/>
  <c r="F11" i="55"/>
  <c r="D11" i="55"/>
  <c r="M9" i="55"/>
  <c r="J9" i="55"/>
  <c r="K9" i="55" s="1"/>
  <c r="L9" i="55" s="1"/>
  <c r="N9" i="55" s="1"/>
  <c r="O9" i="55" s="1"/>
  <c r="P9" i="55" s="1"/>
  <c r="Q9" i="55" s="1"/>
  <c r="I9" i="55"/>
  <c r="G9" i="55"/>
  <c r="F9" i="55"/>
  <c r="D9" i="55"/>
  <c r="M7" i="55"/>
  <c r="I7" i="55"/>
  <c r="J7" i="55" s="1"/>
  <c r="K7" i="55" s="1"/>
  <c r="L7" i="55" s="1"/>
  <c r="N7" i="55" s="1"/>
  <c r="O7" i="55" s="1"/>
  <c r="P7" i="55" s="1"/>
  <c r="Q7" i="55" s="1"/>
  <c r="G7" i="55"/>
  <c r="F7" i="55"/>
  <c r="D7" i="55"/>
  <c r="M5" i="55"/>
  <c r="M21" i="55" s="1"/>
  <c r="J5" i="55"/>
  <c r="K5" i="55" s="1"/>
  <c r="L5" i="55" s="1"/>
  <c r="N5" i="55" s="1"/>
  <c r="O5" i="55" s="1"/>
  <c r="P5" i="55" s="1"/>
  <c r="Q5" i="55" s="1"/>
  <c r="I5" i="55"/>
  <c r="G5" i="55"/>
  <c r="F5" i="55"/>
  <c r="D5" i="55"/>
  <c r="E10" i="61"/>
  <c r="R10" i="61" s="1"/>
  <c r="X10" i="61" s="1"/>
  <c r="R8" i="61"/>
  <c r="X8" i="61" s="1"/>
  <c r="F8" i="61"/>
  <c r="E10" i="54"/>
  <c r="M6" i="54"/>
  <c r="S6" i="54" s="1"/>
  <c r="N6" i="54"/>
  <c r="G6" i="54"/>
  <c r="F6" i="54"/>
  <c r="M17" i="52"/>
  <c r="M9" i="52"/>
  <c r="D9" i="52"/>
  <c r="M7" i="52"/>
  <c r="D7" i="52"/>
  <c r="M10" i="54" l="1"/>
  <c r="S10" i="54" s="1"/>
  <c r="K9" i="52"/>
  <c r="J11" i="52" l="1"/>
  <c r="K11" i="52" s="1"/>
</calcChain>
</file>

<file path=xl/sharedStrings.xml><?xml version="1.0" encoding="utf-8"?>
<sst xmlns="http://schemas.openxmlformats.org/spreadsheetml/2006/main" count="259" uniqueCount="147">
  <si>
    <t>Procurement</t>
  </si>
  <si>
    <t>Vrs</t>
  </si>
  <si>
    <t>Estimated Amount</t>
  </si>
  <si>
    <t>Procurement Method</t>
  </si>
  <si>
    <t>TOTAL</t>
  </si>
  <si>
    <t>Tendering Period</t>
  </si>
  <si>
    <t>Tender Evaluation</t>
  </si>
  <si>
    <t>N/A</t>
  </si>
  <si>
    <t>Authority for</t>
  </si>
  <si>
    <t>Decision</t>
  </si>
  <si>
    <t>APPENDIX A:</t>
  </si>
  <si>
    <t>Authority</t>
  </si>
  <si>
    <t>Goods</t>
  </si>
  <si>
    <t>Works</t>
  </si>
  <si>
    <t>Technical Services</t>
  </si>
  <si>
    <t>Consulting Services</t>
  </si>
  <si>
    <t>(1) Vice-Chancellor</t>
  </si>
  <si>
    <t>(2) KNUST Tender</t>
  </si>
  <si>
    <t>(4) Central Tender Review Board (CTRB)</t>
  </si>
  <si>
    <t>Contract Package</t>
  </si>
  <si>
    <t>Date</t>
  </si>
  <si>
    <t>Acronyms:</t>
  </si>
  <si>
    <t>NCB:- National Competitive Bidding</t>
  </si>
  <si>
    <t>CTRB:- Central Tender Review Board</t>
  </si>
  <si>
    <t>Date Contract Award</t>
  </si>
  <si>
    <t>Date Contract Signature</t>
  </si>
  <si>
    <t>Arrival of Goods</t>
  </si>
  <si>
    <t>Contract Package*</t>
  </si>
  <si>
    <t>Plan VRS Actual</t>
  </si>
  <si>
    <t xml:space="preserve">Final Authority for Contract Award </t>
  </si>
  <si>
    <t>Tender Document Preparation &amp; Submission by Ex Agency</t>
  </si>
  <si>
    <t>Tender Invitation Date</t>
  </si>
  <si>
    <t>Tender Closing Date</t>
  </si>
  <si>
    <t>Contract Amount (Cedis)</t>
  </si>
  <si>
    <t>Tendering Periods</t>
  </si>
  <si>
    <t>Prep. &amp; Submission</t>
  </si>
  <si>
    <t>by Ex Agency</t>
  </si>
  <si>
    <t>Tender</t>
  </si>
  <si>
    <t>Closing-Opening</t>
  </si>
  <si>
    <t xml:space="preserve">Submission </t>
  </si>
  <si>
    <t>Tender Evaluation Report</t>
  </si>
  <si>
    <t>Final
Authority</t>
  </si>
  <si>
    <t>Approval 
by</t>
  </si>
  <si>
    <t>Contract Implementation</t>
  </si>
  <si>
    <t>Advance Payment</t>
  </si>
  <si>
    <t>Mobilization/</t>
  </si>
  <si>
    <t>Substantial Completion</t>
  </si>
  <si>
    <t>As Specified</t>
  </si>
  <si>
    <t>Final</t>
  </si>
  <si>
    <t>Aceptance</t>
  </si>
  <si>
    <t>Selection</t>
  </si>
  <si>
    <t>Consultants Proposals</t>
  </si>
  <si>
    <t>Proposals</t>
  </si>
  <si>
    <t>Preparation of Request for</t>
  </si>
  <si>
    <t>Submission Date</t>
  </si>
  <si>
    <t>Financial + Technical Proposals</t>
  </si>
  <si>
    <t>Proposal Evaluation  
Technical(T) &amp; Financial (F)</t>
  </si>
  <si>
    <t>Complete</t>
  </si>
  <si>
    <t>Technical Evaluation</t>
  </si>
  <si>
    <t>Opening</t>
  </si>
  <si>
    <t>Financial Proposals</t>
  </si>
  <si>
    <t>Evaluation Report (T)(F)</t>
  </si>
  <si>
    <t>Approval of Evaluation</t>
  </si>
  <si>
    <t>Report (T)(F)</t>
  </si>
  <si>
    <t>Negotiation</t>
  </si>
  <si>
    <t>Contracrt Implementation</t>
  </si>
  <si>
    <t>Draft Report</t>
  </si>
  <si>
    <t>Final Report</t>
  </si>
  <si>
    <t>Contract</t>
  </si>
  <si>
    <t>Signature</t>
  </si>
  <si>
    <t>Negotiation 
Report</t>
  </si>
  <si>
    <t xml:space="preserve">Approval of </t>
  </si>
  <si>
    <t>Submission of Draft</t>
  </si>
  <si>
    <t>Award
Date</t>
  </si>
  <si>
    <t>BASIC DATA</t>
  </si>
  <si>
    <t>PLAN</t>
  </si>
  <si>
    <t>ACTUAL</t>
  </si>
  <si>
    <t>Tender Invitation</t>
  </si>
  <si>
    <t>Submission of Tender Eval. Report</t>
  </si>
  <si>
    <t>Approval by Final Authority</t>
  </si>
  <si>
    <t>Contract Finalization</t>
  </si>
  <si>
    <t>Contract Amount</t>
  </si>
  <si>
    <t>Contract Award</t>
  </si>
  <si>
    <t>Contract Signature</t>
  </si>
  <si>
    <t>Goods Delivery</t>
  </si>
  <si>
    <t>Inspection Final Acceptance</t>
  </si>
  <si>
    <t>Package Number</t>
  </si>
  <si>
    <t>ICB:- International Competitive Bidding</t>
  </si>
  <si>
    <t>MTRB:- Ministerial Tender Review Board</t>
  </si>
  <si>
    <t>PROCUREMENT PLAN FOR GOODS/WORKS/TECH. SERVICES</t>
  </si>
  <si>
    <t>Estimated Amount (GH¢)</t>
  </si>
  <si>
    <t>RT:- Restricted Tendering</t>
  </si>
  <si>
    <t>SS:- Single Source</t>
  </si>
  <si>
    <t>Selection Method</t>
  </si>
  <si>
    <t>Service Delivery</t>
  </si>
  <si>
    <t>Delivery of Service</t>
  </si>
  <si>
    <t>0001</t>
  </si>
  <si>
    <t xml:space="preserve">Plan </t>
  </si>
  <si>
    <t>NO</t>
  </si>
  <si>
    <r>
      <t xml:space="preserve">Sources of Funding:- </t>
    </r>
    <r>
      <rPr>
        <b/>
        <sz val="14"/>
        <rFont val="Arial"/>
        <family val="2"/>
      </rPr>
      <t>World Bank</t>
    </r>
  </si>
  <si>
    <t>Recruitment of an individual Architectural, structural, quantity surveying and services consultants</t>
  </si>
  <si>
    <t>Recruitment of an individual consultant to review and design curriculum for new course content</t>
  </si>
  <si>
    <t xml:space="preserve">Recruitment of an individual consultant to review staff capacity and train faculty in specialized skills                                                                                                                     
</t>
  </si>
  <si>
    <t xml:space="preserve">Recruitment of an international accreditation specialist as individual consultant to support 
International accreditation application                                                                                   
</t>
  </si>
  <si>
    <t xml:space="preserve">Recruitment of individual consultant to review and design laboratory training 
Curriculum for staff                                                                                                               
</t>
  </si>
  <si>
    <t xml:space="preserve">Recruitment of one Project Administration and Accounting Assistant                                 </t>
  </si>
  <si>
    <t xml:space="preserve">Recruitment of one Post Doc. for academic and research management assistance              </t>
  </si>
  <si>
    <t xml:space="preserve">Recruitment of an individual consultant to support the design and build a website              </t>
  </si>
  <si>
    <t>Budget Period:- January 2016 - December 2016</t>
  </si>
  <si>
    <t>KWAME NKRUMAH UNIVERSITY OF SCIENCE AND TECHNOLOGY</t>
  </si>
  <si>
    <t xml:space="preserve"> (KNUST)  KUMASI, GHANA</t>
  </si>
  <si>
    <t>Sources of Funding:- World Bank</t>
  </si>
  <si>
    <t>001</t>
  </si>
  <si>
    <t>002</t>
  </si>
  <si>
    <t>Estimated Amount  (USD$)</t>
  </si>
  <si>
    <t>USD$</t>
  </si>
  <si>
    <t>Cost              (USD$)</t>
  </si>
  <si>
    <t>Contract Amount (USD$)</t>
  </si>
  <si>
    <t>Cost                   (USD$)</t>
  </si>
  <si>
    <t>0002</t>
  </si>
  <si>
    <t>0003</t>
  </si>
  <si>
    <t>0004</t>
  </si>
  <si>
    <t>OTHER PROCURING ENTITIES - THRESHOLDS FOR REVIEW/APPROVAL AUTHORITY (AMOUNTS IN US&amp;)</t>
  </si>
  <si>
    <t>PPA</t>
  </si>
  <si>
    <t>Public Procurement Authority</t>
  </si>
  <si>
    <t>AFRICA CENTRE of EXCELLENCE (ACE) PROJECT</t>
  </si>
  <si>
    <t>Procurement Entity:- Kwame Nkrumah University of Science and Technology</t>
  </si>
  <si>
    <t>Procurement of laboratory equipment and consumables</t>
  </si>
  <si>
    <t xml:space="preserve">Procurement of office equipment and office furniture and fittings                                                             </t>
  </si>
  <si>
    <t xml:space="preserve">Procurement of teaching equipment, laptops, E-learning facilities,etc                                                            </t>
  </si>
  <si>
    <t>Up to $25,000.00</t>
  </si>
  <si>
    <t>&gt;$25,001.00 -$,200,000.00</t>
  </si>
  <si>
    <t>CTRB</t>
  </si>
  <si>
    <t>Up to $37,500.00</t>
  </si>
  <si>
    <t>&gt;$37,500.00 - $250,000.00</t>
  </si>
  <si>
    <t>Above $200,000.00</t>
  </si>
  <si>
    <t>Above $250,000.00</t>
  </si>
  <si>
    <t xml:space="preserve">Procurement of 1 No. 4x4 cross country vehicle                                </t>
  </si>
  <si>
    <t xml:space="preserve"> Kwame Nkrumah University of Science and Technology</t>
  </si>
  <si>
    <t xml:space="preserve">Recruitment of individual consultant to design and develop laboratory training  Curriculum for staff                                                                                                               </t>
  </si>
  <si>
    <t xml:space="preserve">Construction of Postgraduate classrooms, research building and offices and fixing of air conditioners </t>
  </si>
  <si>
    <t>Budget Period:- January 2020- December 2020- GOODS</t>
  </si>
  <si>
    <t>Budget Period : January 2020 - December 2020</t>
  </si>
  <si>
    <t>Budget Period:- January 2020 - December 2020- SERVICES</t>
  </si>
  <si>
    <t xml:space="preserve">Recruitment of an individual consultant to facilitate and develop GAP assessment of post graduate education in COE                                                                                                                  </t>
  </si>
  <si>
    <t>2019/2020 ACADEMIC YEAR</t>
  </si>
  <si>
    <t>KNUST ENGINEERING EDUCATION PROJECT (KEEP)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</si>
</sst>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[$-409]d\-mmm\-yy;@"/>
    <numFmt numFmtId="166" formatCode="[$-409]dd\-mmm\-yy;@"/>
    <numFmt numFmtId="167" formatCode="_-* #,##0_-;\-* #,##0_-;_-* &quot;-&quot;??_-;_-@_-"/>
  </numFmts>
  <fonts count="23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24"/>
      <name val="Algerian"/>
      <family val="5"/>
    </font>
    <font>
      <sz val="26"/>
      <name val="Algerian"/>
      <family val="5"/>
    </font>
    <font>
      <sz val="10"/>
      <name val="Arial"/>
      <family val="2"/>
    </font>
    <font>
      <sz val="16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3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/>
    <xf numFmtId="0" fontId="12" fillId="0" borderId="0" xfId="0" applyFont="1"/>
    <xf numFmtId="0" fontId="13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5" fontId="5" fillId="2" borderId="14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3" fontId="2" fillId="0" borderId="19" xfId="0" applyNumberFormat="1" applyFont="1" applyBorder="1"/>
    <xf numFmtId="0" fontId="2" fillId="0" borderId="19" xfId="0" applyFont="1" applyFill="1" applyBorder="1"/>
    <xf numFmtId="15" fontId="2" fillId="0" borderId="19" xfId="0" applyNumberFormat="1" applyFont="1" applyBorder="1"/>
    <xf numFmtId="0" fontId="2" fillId="0" borderId="19" xfId="0" applyFont="1" applyBorder="1"/>
    <xf numFmtId="3" fontId="2" fillId="0" borderId="21" xfId="0" applyNumberFormat="1" applyFont="1" applyBorder="1"/>
    <xf numFmtId="0" fontId="5" fillId="2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/>
    <xf numFmtId="4" fontId="0" fillId="0" borderId="0" xfId="0" applyNumberFormat="1" applyBorder="1"/>
    <xf numFmtId="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15" fontId="2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3" fontId="2" fillId="0" borderId="11" xfId="0" applyNumberFormat="1" applyFont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15" fontId="2" fillId="0" borderId="11" xfId="0" applyNumberFormat="1" applyFont="1" applyBorder="1"/>
    <xf numFmtId="0" fontId="2" fillId="0" borderId="11" xfId="0" applyFont="1" applyBorder="1"/>
    <xf numFmtId="3" fontId="2" fillId="0" borderId="22" xfId="0" applyNumberFormat="1" applyFont="1" applyBorder="1"/>
    <xf numFmtId="0" fontId="0" fillId="0" borderId="10" xfId="0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11" xfId="0" quotePrefix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5" fontId="2" fillId="0" borderId="19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5" fontId="2" fillId="0" borderId="2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4" fontId="5" fillId="2" borderId="15" xfId="0" applyNumberFormat="1" applyFont="1" applyFill="1" applyBorder="1" applyAlignment="1">
      <alignment vertical="center"/>
    </xf>
    <xf numFmtId="15" fontId="5" fillId="2" borderId="14" xfId="0" applyNumberFormat="1" applyFont="1" applyFill="1" applyBorder="1" applyAlignment="1">
      <alignment horizontal="center" vertical="center"/>
    </xf>
    <xf numFmtId="15" fontId="5" fillId="2" borderId="26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0" fontId="2" fillId="0" borderId="4" xfId="0" quotePrefix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2" fillId="0" borderId="11" xfId="1" applyFont="1" applyFill="1" applyBorder="1" applyAlignment="1">
      <alignment horizontal="center" vertical="center"/>
    </xf>
    <xf numFmtId="164" fontId="5" fillId="2" borderId="15" xfId="1" applyFont="1" applyFill="1" applyBorder="1" applyAlignment="1">
      <alignment vertical="center"/>
    </xf>
    <xf numFmtId="164" fontId="2" fillId="0" borderId="11" xfId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8" xfId="0" quotePrefix="1" applyFont="1" applyFill="1" applyBorder="1" applyAlignment="1">
      <alignment horizontal="center" vertical="center"/>
    </xf>
    <xf numFmtId="0" fontId="2" fillId="0" borderId="29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8" xfId="0" quotePrefix="1" applyFont="1" applyFill="1" applyBorder="1" applyAlignment="1">
      <alignment horizontal="center" vertical="center"/>
    </xf>
    <xf numFmtId="0" fontId="2" fillId="0" borderId="33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view="pageBreakPreview" zoomScale="120" zoomScaleNormal="100" zoomScaleSheetLayoutView="120" workbookViewId="0">
      <selection activeCell="A5" sqref="A5:P5"/>
    </sheetView>
  </sheetViews>
  <sheetFormatPr defaultRowHeight="12.75" x14ac:dyDescent="0.2"/>
  <sheetData>
    <row r="2" spans="1:16" ht="74.25" customHeight="1" x14ac:dyDescent="0.6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64.5" customHeight="1" x14ac:dyDescent="0.55000000000000004">
      <c r="A3" s="163" t="s">
        <v>125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24" customHeight="1" x14ac:dyDescent="0.35">
      <c r="A4" s="165" t="s">
        <v>146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s="30" customFormat="1" ht="81" customHeight="1" x14ac:dyDescent="0.2">
      <c r="A5" s="164" t="s">
        <v>109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s="30" customFormat="1" ht="61.5" customHeight="1" x14ac:dyDescent="0.2">
      <c r="A6" s="160" t="s">
        <v>110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6" ht="68.25" customHeight="1" x14ac:dyDescent="0.3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43.5" customHeight="1" x14ac:dyDescent="0.45">
      <c r="A8" s="161" t="s">
        <v>145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69.75" customHeight="1" x14ac:dyDescent="0.3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30" x14ac:dyDescent="0.4">
      <c r="A10" s="162" t="s">
        <v>89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</row>
    <row r="11" spans="1:16" ht="27.75" x14ac:dyDescent="0.4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</sheetData>
  <mergeCells count="7">
    <mergeCell ref="A2:P2"/>
    <mergeCell ref="A6:P6"/>
    <mergeCell ref="A8:P8"/>
    <mergeCell ref="A10:P10"/>
    <mergeCell ref="A3:P3"/>
    <mergeCell ref="A5:P5"/>
    <mergeCell ref="A4:P4"/>
  </mergeCells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Layout" zoomScale="70" zoomScaleNormal="100" zoomScaleSheetLayoutView="50" zoomScalePageLayoutView="70" workbookViewId="0">
      <selection activeCell="E3" sqref="E3:H3"/>
    </sheetView>
  </sheetViews>
  <sheetFormatPr defaultColWidth="9.140625" defaultRowHeight="18" x14ac:dyDescent="0.25"/>
  <cols>
    <col min="1" max="1" width="7.28515625" style="23" customWidth="1"/>
    <col min="2" max="2" width="30.5703125" style="22" customWidth="1"/>
    <col min="3" max="3" width="12" style="6" customWidth="1"/>
    <col min="4" max="4" width="33.85546875" style="6" customWidth="1"/>
    <col min="5" max="5" width="20.42578125" style="92" customWidth="1"/>
    <col min="6" max="6" width="18.140625" style="10" customWidth="1"/>
    <col min="7" max="7" width="20.85546875" style="6" customWidth="1"/>
    <col min="8" max="8" width="25.28515625" style="6" customWidth="1"/>
    <col min="9" max="9" width="15.5703125" customWidth="1"/>
    <col min="10" max="10" width="14.85546875" customWidth="1"/>
    <col min="11" max="11" width="18.28515625" customWidth="1"/>
    <col min="12" max="12" width="17.28515625" customWidth="1"/>
    <col min="13" max="13" width="22.28515625" style="94" customWidth="1"/>
    <col min="14" max="14" width="16.42578125" style="89" customWidth="1"/>
    <col min="15" max="15" width="15.28515625" style="6" customWidth="1"/>
    <col min="16" max="16" width="16.42578125" style="6" customWidth="1"/>
    <col min="17" max="17" width="17.5703125" style="6" customWidth="1"/>
    <col min="18" max="18" width="8.85546875" customWidth="1"/>
    <col min="19" max="16384" width="9.140625" style="1"/>
  </cols>
  <sheetData>
    <row r="1" spans="1:19" s="5" customFormat="1" ht="75" customHeight="1" x14ac:dyDescent="0.45">
      <c r="A1" s="176" t="s">
        <v>138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s="5" customFormat="1" ht="38.25" customHeight="1" thickBot="1" x14ac:dyDescent="0.5">
      <c r="A2" s="176" t="s">
        <v>141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4"/>
    </row>
    <row r="3" spans="1:19" s="23" customFormat="1" ht="74.25" customHeight="1" x14ac:dyDescent="0.2">
      <c r="A3" s="120"/>
      <c r="B3" s="179" t="s">
        <v>99</v>
      </c>
      <c r="C3" s="180"/>
      <c r="D3" s="181"/>
      <c r="E3" s="182" t="s">
        <v>74</v>
      </c>
      <c r="F3" s="182"/>
      <c r="G3" s="182"/>
      <c r="H3" s="182"/>
      <c r="I3" s="182" t="s">
        <v>5</v>
      </c>
      <c r="J3" s="182"/>
      <c r="K3" s="182"/>
      <c r="L3" s="182" t="s">
        <v>6</v>
      </c>
      <c r="M3" s="182"/>
      <c r="N3" s="182" t="s">
        <v>80</v>
      </c>
      <c r="O3" s="182"/>
      <c r="P3" s="182"/>
      <c r="Q3" s="121" t="s">
        <v>84</v>
      </c>
      <c r="R3" s="30"/>
    </row>
    <row r="4" spans="1:19" s="23" customFormat="1" ht="105.75" customHeight="1" thickBot="1" x14ac:dyDescent="0.25">
      <c r="A4" s="122"/>
      <c r="B4" s="123" t="s">
        <v>27</v>
      </c>
      <c r="C4" s="124" t="s">
        <v>28</v>
      </c>
      <c r="D4" s="125" t="s">
        <v>86</v>
      </c>
      <c r="E4" s="126" t="s">
        <v>114</v>
      </c>
      <c r="F4" s="124" t="s">
        <v>3</v>
      </c>
      <c r="G4" s="124" t="s">
        <v>29</v>
      </c>
      <c r="H4" s="127" t="s">
        <v>30</v>
      </c>
      <c r="I4" s="124" t="s">
        <v>31</v>
      </c>
      <c r="J4" s="124" t="s">
        <v>32</v>
      </c>
      <c r="K4" s="124" t="s">
        <v>78</v>
      </c>
      <c r="L4" s="124" t="s">
        <v>79</v>
      </c>
      <c r="M4" s="128" t="s">
        <v>117</v>
      </c>
      <c r="N4" s="124" t="s">
        <v>24</v>
      </c>
      <c r="O4" s="124" t="s">
        <v>25</v>
      </c>
      <c r="P4" s="124" t="s">
        <v>26</v>
      </c>
      <c r="Q4" s="129" t="s">
        <v>85</v>
      </c>
    </row>
    <row r="5" spans="1:19" s="23" customFormat="1" ht="42.75" customHeight="1" x14ac:dyDescent="0.2">
      <c r="A5" s="174" t="s">
        <v>96</v>
      </c>
      <c r="B5" s="177" t="s">
        <v>129</v>
      </c>
      <c r="C5" s="130" t="s">
        <v>75</v>
      </c>
      <c r="D5" s="101" t="str">
        <f>CONCATENATE("ACE/KNUST/GD/",A5,"/2019/20")</f>
        <v>ACE/KNUST/GD/0001/2019/20</v>
      </c>
      <c r="E5" s="131">
        <v>80000</v>
      </c>
      <c r="F5" s="148" t="str">
        <f>IF(E5&lt;=5000,"Price Quotation",IF(AND(E5&gt;5000,E5&lt;=375000),"NCB",IF(AND(E5&gt;375000,E5&lt;=875000),"ICB","Pre-Qualif.")))</f>
        <v>NCB</v>
      </c>
      <c r="G5" s="35" t="s">
        <v>132</v>
      </c>
      <c r="H5" s="103">
        <v>43997</v>
      </c>
      <c r="I5" s="147">
        <f>H5+5</f>
        <v>44002</v>
      </c>
      <c r="J5" s="146">
        <f>I5+30</f>
        <v>44032</v>
      </c>
      <c r="K5" s="146">
        <f>J5+14</f>
        <v>44046</v>
      </c>
      <c r="L5" s="146">
        <f>K5+150</f>
        <v>44196</v>
      </c>
      <c r="M5" s="133">
        <f>E5</f>
        <v>80000</v>
      </c>
      <c r="N5" s="103" t="s">
        <v>7</v>
      </c>
      <c r="O5" s="103" t="s">
        <v>7</v>
      </c>
      <c r="P5" s="103" t="s">
        <v>7</v>
      </c>
      <c r="Q5" s="103" t="s">
        <v>7</v>
      </c>
    </row>
    <row r="6" spans="1:19" s="23" customFormat="1" ht="41.25" customHeight="1" thickBot="1" x14ac:dyDescent="0.25">
      <c r="A6" s="175"/>
      <c r="B6" s="178"/>
      <c r="C6" s="134" t="s">
        <v>76</v>
      </c>
      <c r="D6" s="135"/>
      <c r="E6" s="149"/>
      <c r="F6" s="79"/>
      <c r="G6" s="79"/>
      <c r="H6" s="108"/>
      <c r="I6" s="136"/>
      <c r="J6" s="136"/>
      <c r="K6" s="136"/>
      <c r="L6" s="136"/>
      <c r="M6" s="137"/>
      <c r="N6" s="108"/>
      <c r="O6" s="108"/>
      <c r="P6" s="108"/>
      <c r="Q6" s="138"/>
    </row>
    <row r="7" spans="1:19" s="23" customFormat="1" ht="36.75" customHeight="1" x14ac:dyDescent="0.2">
      <c r="A7" s="174" t="s">
        <v>119</v>
      </c>
      <c r="B7" s="177" t="s">
        <v>127</v>
      </c>
      <c r="C7" s="130" t="s">
        <v>75</v>
      </c>
      <c r="D7" s="101" t="str">
        <f>CONCATENATE("ACE/KNUST/GD/",A7,"/2020/21")</f>
        <v>ACE/KNUST/GD/0002/2020/21</v>
      </c>
      <c r="E7" s="29">
        <v>79000</v>
      </c>
      <c r="F7" s="148" t="str">
        <f>IF(E7&lt;=5000,"Price Quotation",IF(AND(E7&gt;5000,E7&lt;=375000),"NCB",IF(AND(E7&gt;375000,E7&lt;=875000),"ICB","Pre-Qualif.")))</f>
        <v>NCB</v>
      </c>
      <c r="G7" s="35" t="str">
        <f>G5</f>
        <v>CTRB</v>
      </c>
      <c r="H7" s="103">
        <v>43997</v>
      </c>
      <c r="I7" s="147">
        <f>H7+5</f>
        <v>44002</v>
      </c>
      <c r="J7" s="146">
        <f>I7+30</f>
        <v>44032</v>
      </c>
      <c r="K7" s="146">
        <f>J7+14</f>
        <v>44046</v>
      </c>
      <c r="L7" s="146">
        <f>K7+150</f>
        <v>44196</v>
      </c>
      <c r="M7" s="133">
        <f>E7</f>
        <v>79000</v>
      </c>
      <c r="N7" s="103" t="s">
        <v>7</v>
      </c>
      <c r="O7" s="103" t="s">
        <v>7</v>
      </c>
      <c r="P7" s="103" t="s">
        <v>7</v>
      </c>
      <c r="Q7" s="103" t="s">
        <v>7</v>
      </c>
    </row>
    <row r="8" spans="1:19" s="23" customFormat="1" ht="38.25" customHeight="1" thickBot="1" x14ac:dyDescent="0.25">
      <c r="A8" s="175"/>
      <c r="B8" s="178"/>
      <c r="C8" s="134" t="s">
        <v>76</v>
      </c>
      <c r="D8" s="135"/>
      <c r="E8" s="137"/>
      <c r="F8" s="79"/>
      <c r="G8" s="79"/>
      <c r="H8" s="108"/>
      <c r="I8" s="136"/>
      <c r="J8" s="136"/>
      <c r="K8" s="136"/>
      <c r="L8" s="136"/>
      <c r="M8" s="137"/>
      <c r="N8" s="108"/>
      <c r="O8" s="108"/>
      <c r="P8" s="108"/>
      <c r="Q8" s="138"/>
    </row>
    <row r="9" spans="1:19" s="23" customFormat="1" ht="31.5" customHeight="1" thickBot="1" x14ac:dyDescent="0.25">
      <c r="A9" s="174" t="s">
        <v>120</v>
      </c>
      <c r="B9" s="177" t="s">
        <v>137</v>
      </c>
      <c r="C9" s="130" t="s">
        <v>75</v>
      </c>
      <c r="D9" s="101" t="str">
        <f>CONCATENATE("ACE/KNUST/GD/",A9,"/2020/21")</f>
        <v>ACE/KNUST/GD/0003/2020/21</v>
      </c>
      <c r="E9" s="133">
        <v>125000</v>
      </c>
      <c r="F9" s="148" t="str">
        <f>IF(E9&lt;=5000,"Price Quotation",IF(AND(E9&gt;5000,E9&lt;=375000),"NCB",IF(AND(E9&gt;375000,E9&lt;=875000),"ICB","Pre-Qualif.")))</f>
        <v>NCB</v>
      </c>
      <c r="G9" s="132" t="str">
        <f>G7</f>
        <v>CTRB</v>
      </c>
      <c r="H9" s="103">
        <v>43997</v>
      </c>
      <c r="I9" s="147">
        <f>H9+5</f>
        <v>44002</v>
      </c>
      <c r="J9" s="146">
        <f>I9+30</f>
        <v>44032</v>
      </c>
      <c r="K9" s="146">
        <f>J9+14</f>
        <v>44046</v>
      </c>
      <c r="L9" s="146">
        <f>K9+150</f>
        <v>44196</v>
      </c>
      <c r="M9" s="133">
        <f>E9</f>
        <v>125000</v>
      </c>
      <c r="N9" s="103" t="s">
        <v>7</v>
      </c>
      <c r="O9" s="103" t="s">
        <v>7</v>
      </c>
      <c r="P9" s="103" t="s">
        <v>7</v>
      </c>
      <c r="Q9" s="103" t="s">
        <v>7</v>
      </c>
    </row>
    <row r="10" spans="1:19" s="23" customFormat="1" ht="32.25" customHeight="1" thickBot="1" x14ac:dyDescent="0.25">
      <c r="A10" s="175"/>
      <c r="B10" s="178"/>
      <c r="C10" s="134" t="s">
        <v>76</v>
      </c>
      <c r="D10" s="135"/>
      <c r="E10" s="137"/>
      <c r="F10" s="79"/>
      <c r="G10" s="79"/>
      <c r="H10" s="103"/>
      <c r="I10" s="136"/>
      <c r="J10" s="136"/>
      <c r="K10" s="136"/>
      <c r="L10" s="136"/>
      <c r="M10" s="137"/>
      <c r="N10" s="108"/>
      <c r="O10" s="108"/>
      <c r="P10" s="108"/>
      <c r="Q10" s="138"/>
    </row>
    <row r="11" spans="1:19" s="23" customFormat="1" ht="42.75" customHeight="1" x14ac:dyDescent="0.2">
      <c r="A11" s="174" t="s">
        <v>121</v>
      </c>
      <c r="B11" s="177" t="s">
        <v>128</v>
      </c>
      <c r="C11" s="130" t="s">
        <v>75</v>
      </c>
      <c r="D11" s="101" t="str">
        <f>CONCATENATE("ACE/KNUST/GD/",A11,"/2020/21")</f>
        <v>ACE/KNUST/GD/0004/2020/21</v>
      </c>
      <c r="E11" s="139">
        <v>20000</v>
      </c>
      <c r="F11" s="148" t="str">
        <f>IF(E11&lt;=5000,"Price Quotation",IF(AND(E11&gt;5000,E11&lt;=375000),"NCB",IF(AND(E11&gt;375000,E11&lt;=875000),"ICB","Pre-Qualif.")))</f>
        <v>NCB</v>
      </c>
      <c r="G11" s="132" t="str">
        <f>G9</f>
        <v>CTRB</v>
      </c>
      <c r="H11" s="103">
        <v>43997</v>
      </c>
      <c r="I11" s="147">
        <f>H11+5</f>
        <v>44002</v>
      </c>
      <c r="J11" s="146">
        <f>I11+30</f>
        <v>44032</v>
      </c>
      <c r="K11" s="146">
        <f>J11+14</f>
        <v>44046</v>
      </c>
      <c r="L11" s="146">
        <f>K11+150</f>
        <v>44196</v>
      </c>
      <c r="M11" s="133">
        <f>E11</f>
        <v>20000</v>
      </c>
      <c r="N11" s="103" t="s">
        <v>7</v>
      </c>
      <c r="O11" s="103" t="s">
        <v>7</v>
      </c>
      <c r="P11" s="103" t="s">
        <v>7</v>
      </c>
      <c r="Q11" s="103" t="s">
        <v>7</v>
      </c>
    </row>
    <row r="12" spans="1:19" s="23" customFormat="1" ht="33" customHeight="1" thickBot="1" x14ac:dyDescent="0.25">
      <c r="A12" s="175"/>
      <c r="B12" s="178"/>
      <c r="C12" s="134" t="s">
        <v>76</v>
      </c>
      <c r="D12" s="135"/>
      <c r="E12" s="140"/>
      <c r="F12" s="79"/>
      <c r="G12" s="79"/>
      <c r="H12" s="108"/>
      <c r="I12" s="136"/>
      <c r="J12" s="136"/>
      <c r="K12" s="136"/>
      <c r="L12" s="136"/>
      <c r="M12" s="137"/>
      <c r="N12" s="108"/>
      <c r="O12" s="108"/>
      <c r="P12" s="108"/>
      <c r="Q12" s="138"/>
    </row>
    <row r="16" spans="1:19" ht="18.75" thickBot="1" x14ac:dyDescent="0.3"/>
    <row r="17" spans="1:17" s="87" customFormat="1" ht="51" customHeight="1" thickBot="1" x14ac:dyDescent="0.25">
      <c r="A17" s="64"/>
      <c r="B17" s="142" t="s">
        <v>4</v>
      </c>
      <c r="C17" s="71"/>
      <c r="D17" s="71"/>
      <c r="E17" s="143">
        <f>SUM(E5:E12)</f>
        <v>304000</v>
      </c>
      <c r="F17" s="71"/>
      <c r="G17" s="71"/>
      <c r="H17" s="144"/>
      <c r="I17" s="69"/>
      <c r="J17" s="69"/>
      <c r="K17" s="69"/>
      <c r="L17" s="69"/>
      <c r="M17" s="143">
        <f>E17</f>
        <v>304000</v>
      </c>
      <c r="N17" s="144"/>
      <c r="O17" s="144"/>
      <c r="P17" s="144"/>
      <c r="Q17" s="145"/>
    </row>
    <row r="18" spans="1:17" x14ac:dyDescent="0.25">
      <c r="B18" s="141"/>
      <c r="C18" s="24"/>
      <c r="D18" s="24"/>
      <c r="E18" s="91"/>
      <c r="F18" s="9"/>
      <c r="G18" s="24"/>
      <c r="H18" s="24"/>
      <c r="I18" s="1"/>
      <c r="J18" s="1"/>
      <c r="K18" s="1"/>
      <c r="L18" s="1"/>
      <c r="M18" s="93"/>
      <c r="N18" s="88"/>
      <c r="O18" s="24"/>
      <c r="P18" s="24"/>
      <c r="Q18" s="24"/>
    </row>
    <row r="19" spans="1:17" x14ac:dyDescent="0.25">
      <c r="A19" s="168" t="s">
        <v>21</v>
      </c>
      <c r="B19" s="169"/>
      <c r="C19" s="169"/>
      <c r="D19" s="169"/>
      <c r="E19" s="91"/>
      <c r="F19" s="9"/>
      <c r="G19" s="24"/>
      <c r="H19" s="24"/>
      <c r="I19" s="1"/>
      <c r="J19" s="1"/>
      <c r="K19" s="1"/>
      <c r="L19" s="1"/>
      <c r="M19" s="93"/>
      <c r="N19" s="88"/>
      <c r="O19" s="24"/>
      <c r="P19" s="24"/>
      <c r="Q19" s="24"/>
    </row>
    <row r="20" spans="1:17" x14ac:dyDescent="0.25">
      <c r="A20" s="166" t="s">
        <v>22</v>
      </c>
      <c r="B20" s="167"/>
      <c r="C20" s="167"/>
      <c r="D20" s="167"/>
      <c r="E20" s="91"/>
      <c r="F20" s="9"/>
      <c r="G20" s="24"/>
      <c r="H20" s="24"/>
      <c r="I20" s="1"/>
      <c r="J20" s="1"/>
      <c r="K20" s="1"/>
      <c r="L20" s="1"/>
      <c r="M20" s="93"/>
      <c r="N20" s="88"/>
      <c r="O20" s="24"/>
      <c r="P20" s="24"/>
      <c r="Q20" s="24"/>
    </row>
    <row r="21" spans="1:17" x14ac:dyDescent="0.25">
      <c r="A21" s="166" t="s">
        <v>87</v>
      </c>
      <c r="B21" s="167"/>
      <c r="C21" s="167"/>
      <c r="D21" s="167"/>
      <c r="E21" s="91"/>
      <c r="F21" s="9"/>
      <c r="G21" s="24"/>
      <c r="H21" s="24"/>
      <c r="I21" s="1"/>
      <c r="J21" s="1"/>
      <c r="K21" s="1"/>
      <c r="L21" s="1"/>
      <c r="M21" s="93"/>
      <c r="N21" s="88"/>
      <c r="O21" s="24"/>
      <c r="P21" s="24"/>
      <c r="Q21" s="24"/>
    </row>
    <row r="22" spans="1:17" x14ac:dyDescent="0.25">
      <c r="A22" s="170" t="s">
        <v>91</v>
      </c>
      <c r="B22" s="171"/>
      <c r="C22" s="171"/>
      <c r="D22" s="171"/>
      <c r="E22" s="91"/>
      <c r="F22" s="9"/>
      <c r="G22" s="24"/>
      <c r="H22" s="24"/>
      <c r="I22" s="1"/>
      <c r="J22" s="1"/>
      <c r="K22" s="1"/>
      <c r="L22" s="1"/>
      <c r="M22" s="93"/>
      <c r="N22" s="88"/>
      <c r="O22" s="24"/>
      <c r="P22" s="24"/>
      <c r="Q22" s="24"/>
    </row>
    <row r="23" spans="1:17" x14ac:dyDescent="0.25">
      <c r="A23" s="170" t="s">
        <v>92</v>
      </c>
      <c r="B23" s="171"/>
      <c r="C23" s="171"/>
      <c r="D23" s="171"/>
      <c r="E23" s="91"/>
      <c r="F23" s="9"/>
      <c r="G23" s="24"/>
      <c r="H23" s="24"/>
      <c r="I23" s="1"/>
      <c r="J23" s="1"/>
      <c r="K23" s="1"/>
      <c r="L23" s="1"/>
      <c r="M23" s="93"/>
      <c r="N23" s="88"/>
      <c r="O23" s="24"/>
      <c r="P23" s="24"/>
      <c r="Q23" s="24"/>
    </row>
    <row r="24" spans="1:17" x14ac:dyDescent="0.25">
      <c r="A24" s="172" t="s">
        <v>88</v>
      </c>
      <c r="B24" s="173"/>
      <c r="C24" s="173"/>
      <c r="D24" s="173"/>
      <c r="E24" s="91"/>
      <c r="F24" s="9"/>
      <c r="G24" s="24"/>
      <c r="H24" s="24"/>
      <c r="I24" s="1"/>
      <c r="J24" s="1"/>
      <c r="K24" s="1"/>
      <c r="L24" s="1"/>
      <c r="M24" s="93"/>
      <c r="N24" s="88"/>
      <c r="O24" s="24"/>
      <c r="P24" s="24"/>
      <c r="Q24" s="24"/>
    </row>
    <row r="25" spans="1:17" x14ac:dyDescent="0.25">
      <c r="A25" s="166" t="s">
        <v>23</v>
      </c>
      <c r="B25" s="167"/>
      <c r="C25" s="167"/>
      <c r="D25" s="167"/>
      <c r="E25" s="91"/>
      <c r="F25" s="9"/>
      <c r="G25" s="24"/>
      <c r="H25" s="24"/>
      <c r="I25" s="1"/>
      <c r="J25" s="1"/>
      <c r="K25" s="1"/>
      <c r="L25" s="1"/>
      <c r="M25" s="93"/>
      <c r="N25" s="88"/>
      <c r="O25" s="24"/>
      <c r="P25" s="24"/>
      <c r="Q25" s="24"/>
    </row>
    <row r="26" spans="1:17" ht="36" x14ac:dyDescent="0.25">
      <c r="A26" s="151" t="s">
        <v>123</v>
      </c>
      <c r="B26" s="150" t="s">
        <v>124</v>
      </c>
    </row>
  </sheetData>
  <mergeCells count="22">
    <mergeCell ref="A11:A12"/>
    <mergeCell ref="A1:S1"/>
    <mergeCell ref="B5:B6"/>
    <mergeCell ref="B7:B8"/>
    <mergeCell ref="B9:B10"/>
    <mergeCell ref="A9:A10"/>
    <mergeCell ref="A5:A6"/>
    <mergeCell ref="A7:A8"/>
    <mergeCell ref="A2:Q2"/>
    <mergeCell ref="B3:D3"/>
    <mergeCell ref="E3:H3"/>
    <mergeCell ref="I3:K3"/>
    <mergeCell ref="L3:M3"/>
    <mergeCell ref="N3:P3"/>
    <mergeCell ref="B11:B12"/>
    <mergeCell ref="A25:D25"/>
    <mergeCell ref="A19:D19"/>
    <mergeCell ref="A20:D20"/>
    <mergeCell ref="A21:D21"/>
    <mergeCell ref="A22:D22"/>
    <mergeCell ref="A23:D23"/>
    <mergeCell ref="A24:D24"/>
  </mergeCells>
  <phoneticPr fontId="0" type="noConversion"/>
  <printOptions gridLines="1"/>
  <pageMargins left="9.375E-2" right="0.140625" top="0.3359375" bottom="0.3482142857142857" header="0.3" footer="0.3"/>
  <pageSetup paperSize="9" scale="45" orientation="landscape" r:id="rId1"/>
  <headerFooter alignWithMargins="0">
    <oddHeader xml:space="preserve">&amp;C&amp;"Times New Roman,Bold"&amp;28KNUST ENGINEERING EDUCATION PROJECT - PROCUREMENT PLAN FOR GOODS-2020
</oddHeader>
    <oddFooter>&amp;CPage &amp;P of &amp;[4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Layout" zoomScale="70" zoomScaleNormal="100" zoomScaleSheetLayoutView="50" zoomScalePageLayoutView="70" workbookViewId="0">
      <selection activeCell="H4" sqref="H4"/>
    </sheetView>
  </sheetViews>
  <sheetFormatPr defaultRowHeight="12.75" x14ac:dyDescent="0.2"/>
  <cols>
    <col min="1" max="1" width="8.85546875" customWidth="1"/>
    <col min="2" max="2" width="26.7109375" style="3" customWidth="1"/>
    <col min="3" max="3" width="15.85546875" style="8" customWidth="1"/>
    <col min="4" max="4" width="38" style="3" customWidth="1"/>
    <col min="5" max="5" width="26.28515625" customWidth="1"/>
    <col min="6" max="6" width="16.85546875" customWidth="1"/>
    <col min="7" max="7" width="20.5703125" style="6" customWidth="1"/>
    <col min="8" max="8" width="18.85546875" customWidth="1"/>
    <col min="9" max="9" width="14.140625" customWidth="1"/>
    <col min="10" max="10" width="14.7109375" customWidth="1"/>
    <col min="11" max="11" width="17" customWidth="1"/>
    <col min="12" max="12" width="16.7109375" customWidth="1"/>
    <col min="13" max="13" width="21.140625" customWidth="1"/>
    <col min="14" max="14" width="15" customWidth="1"/>
    <col min="15" max="15" width="15.140625" customWidth="1"/>
    <col min="16" max="16" width="17.5703125" customWidth="1"/>
    <col min="17" max="17" width="16.42578125" customWidth="1"/>
    <col min="18" max="18" width="16.85546875" customWidth="1"/>
    <col min="19" max="19" width="19.28515625" customWidth="1"/>
  </cols>
  <sheetData>
    <row r="1" spans="1:19" s="5" customFormat="1" ht="38.25" customHeight="1" x14ac:dyDescent="0.45">
      <c r="A1" s="176" t="s">
        <v>126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s="5" customFormat="1" ht="34.5" customHeight="1" thickBot="1" x14ac:dyDescent="0.5">
      <c r="A2" s="183" t="s">
        <v>142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s="16" customFormat="1" ht="111" customHeight="1" x14ac:dyDescent="0.2">
      <c r="A3" s="59"/>
      <c r="B3" s="60" t="s">
        <v>111</v>
      </c>
      <c r="C3" s="61" t="s">
        <v>97</v>
      </c>
      <c r="D3" s="61" t="s">
        <v>86</v>
      </c>
      <c r="E3" s="61" t="s">
        <v>2</v>
      </c>
      <c r="F3" s="61" t="s">
        <v>3</v>
      </c>
      <c r="G3" s="62" t="s">
        <v>8</v>
      </c>
      <c r="H3" s="182" t="s">
        <v>34</v>
      </c>
      <c r="I3" s="182"/>
      <c r="J3" s="182"/>
      <c r="K3" s="182" t="s">
        <v>6</v>
      </c>
      <c r="L3" s="182"/>
      <c r="M3" s="182" t="s">
        <v>80</v>
      </c>
      <c r="N3" s="182"/>
      <c r="O3" s="182"/>
      <c r="P3" s="182" t="s">
        <v>43</v>
      </c>
      <c r="Q3" s="182"/>
      <c r="R3" s="182"/>
      <c r="S3" s="184"/>
    </row>
    <row r="4" spans="1:19" s="16" customFormat="1" ht="70.5" customHeight="1" x14ac:dyDescent="0.2">
      <c r="A4" s="187" t="s">
        <v>98</v>
      </c>
      <c r="B4" s="185" t="s">
        <v>19</v>
      </c>
      <c r="C4" s="11" t="s">
        <v>1</v>
      </c>
      <c r="D4" s="11"/>
      <c r="E4" s="17" t="s">
        <v>115</v>
      </c>
      <c r="F4" s="12"/>
      <c r="G4" s="12" t="s">
        <v>0</v>
      </c>
      <c r="H4" s="11" t="s">
        <v>35</v>
      </c>
      <c r="I4" s="11" t="s">
        <v>77</v>
      </c>
      <c r="J4" s="11" t="s">
        <v>37</v>
      </c>
      <c r="K4" s="14" t="s">
        <v>39</v>
      </c>
      <c r="L4" s="14" t="s">
        <v>42</v>
      </c>
      <c r="M4" s="11" t="s">
        <v>81</v>
      </c>
      <c r="N4" s="11" t="s">
        <v>82</v>
      </c>
      <c r="O4" s="11" t="s">
        <v>83</v>
      </c>
      <c r="P4" s="14" t="s">
        <v>45</v>
      </c>
      <c r="Q4" s="14" t="s">
        <v>46</v>
      </c>
      <c r="R4" s="14" t="s">
        <v>48</v>
      </c>
      <c r="S4" s="63" t="s">
        <v>48</v>
      </c>
    </row>
    <row r="5" spans="1:19" s="30" customFormat="1" ht="65.25" customHeight="1" thickBot="1" x14ac:dyDescent="0.25">
      <c r="A5" s="188"/>
      <c r="B5" s="186"/>
      <c r="C5" s="49" t="s">
        <v>76</v>
      </c>
      <c r="D5" s="49"/>
      <c r="E5" s="50"/>
      <c r="F5" s="50"/>
      <c r="G5" s="49" t="s">
        <v>9</v>
      </c>
      <c r="H5" s="50" t="s">
        <v>36</v>
      </c>
      <c r="I5" s="50" t="s">
        <v>20</v>
      </c>
      <c r="J5" s="49" t="s">
        <v>38</v>
      </c>
      <c r="K5" s="49" t="s">
        <v>40</v>
      </c>
      <c r="L5" s="51" t="s">
        <v>41</v>
      </c>
      <c r="M5" s="52" t="s">
        <v>115</v>
      </c>
      <c r="N5" s="50" t="s">
        <v>20</v>
      </c>
      <c r="O5" s="49" t="s">
        <v>20</v>
      </c>
      <c r="P5" s="49" t="s">
        <v>44</v>
      </c>
      <c r="Q5" s="49" t="s">
        <v>47</v>
      </c>
      <c r="R5" s="50" t="s">
        <v>49</v>
      </c>
      <c r="S5" s="51" t="s">
        <v>116</v>
      </c>
    </row>
    <row r="6" spans="1:19" s="151" customFormat="1" ht="72.75" customHeight="1" x14ac:dyDescent="0.2">
      <c r="A6" s="174" t="s">
        <v>96</v>
      </c>
      <c r="B6" s="177" t="s">
        <v>140</v>
      </c>
      <c r="C6" s="100" t="s">
        <v>75</v>
      </c>
      <c r="D6" s="102" t="str">
        <f>CONCATENATE("ACE/KNUST/WKS/",A6,"/2019/23")</f>
        <v>ACE/KNUST/WKS/0001/2019/23</v>
      </c>
      <c r="E6" s="152">
        <v>1174118</v>
      </c>
      <c r="F6" s="102" t="str">
        <f>IF(E6&lt;=2500,"Price Quotation",IF(AND(E6&gt;2500,E6&lt;=50000),"NCB",IF(AND(E6&gt;50000,E6&lt;=375000),"ICB","Pre-Qualif.")))</f>
        <v>Pre-Qualif.</v>
      </c>
      <c r="G6" s="102" t="str">
        <f>IF(E6&lt;=2500,"Vice Chancellor",IF(AND(E6&gt;2500,E6&lt;=50000),"KNUST Tender",IF(AND(E6&gt;50000,E6&lt;=375000),"M&amp;RTRB","CTRRB")))</f>
        <v>CTRRB</v>
      </c>
      <c r="H6" s="103">
        <v>43951</v>
      </c>
      <c r="I6" s="103">
        <f>H6+30</f>
        <v>43981</v>
      </c>
      <c r="J6" s="103">
        <f>I6+120</f>
        <v>44101</v>
      </c>
      <c r="K6" s="103">
        <f>J6+20</f>
        <v>44121</v>
      </c>
      <c r="L6" s="103">
        <f>K6+60</f>
        <v>44181</v>
      </c>
      <c r="M6" s="154">
        <f>E6</f>
        <v>1174118</v>
      </c>
      <c r="N6" s="103">
        <f>L6+7</f>
        <v>44188</v>
      </c>
      <c r="O6" s="103" t="s">
        <v>7</v>
      </c>
      <c r="P6" s="104" t="s">
        <v>7</v>
      </c>
      <c r="Q6" s="104" t="s">
        <v>7</v>
      </c>
      <c r="R6" s="104" t="s">
        <v>7</v>
      </c>
      <c r="S6" s="105">
        <f>M6</f>
        <v>1174118</v>
      </c>
    </row>
    <row r="7" spans="1:19" s="151" customFormat="1" ht="72.75" customHeight="1" thickBot="1" x14ac:dyDescent="0.25">
      <c r="A7" s="175"/>
      <c r="B7" s="178"/>
      <c r="C7" s="106" t="s">
        <v>76</v>
      </c>
      <c r="D7" s="106"/>
      <c r="E7" s="107"/>
      <c r="F7" s="79"/>
      <c r="G7" s="79"/>
      <c r="H7" s="108"/>
      <c r="I7" s="108"/>
      <c r="J7" s="108"/>
      <c r="K7" s="108"/>
      <c r="L7" s="108"/>
      <c r="M7" s="109"/>
      <c r="N7" s="108"/>
      <c r="O7" s="108"/>
      <c r="P7" s="110"/>
      <c r="Q7" s="108"/>
      <c r="R7" s="108"/>
      <c r="S7" s="111"/>
    </row>
    <row r="8" spans="1:19" s="1" customFormat="1" ht="72.75" customHeight="1" x14ac:dyDescent="0.25">
      <c r="A8" s="174"/>
      <c r="B8" s="177"/>
      <c r="C8" s="112"/>
      <c r="D8" s="113"/>
      <c r="E8" s="114"/>
      <c r="F8" s="115"/>
      <c r="G8" s="116"/>
      <c r="H8" s="117"/>
      <c r="I8" s="117"/>
      <c r="J8" s="117"/>
      <c r="K8" s="117"/>
      <c r="L8" s="117"/>
      <c r="M8" s="114"/>
      <c r="N8" s="117"/>
      <c r="O8" s="117"/>
      <c r="P8" s="118"/>
      <c r="Q8" s="117"/>
      <c r="R8" s="117"/>
      <c r="S8" s="119"/>
    </row>
    <row r="9" spans="1:19" s="1" customFormat="1" ht="72.75" customHeight="1" thickBot="1" x14ac:dyDescent="0.3">
      <c r="A9" s="175"/>
      <c r="B9" s="178"/>
      <c r="C9" s="80"/>
      <c r="D9" s="81"/>
      <c r="E9" s="82"/>
      <c r="F9" s="83"/>
      <c r="G9" s="90"/>
      <c r="H9" s="84"/>
      <c r="I9" s="84"/>
      <c r="J9" s="84"/>
      <c r="K9" s="84"/>
      <c r="L9" s="84"/>
      <c r="M9" s="82"/>
      <c r="N9" s="84"/>
      <c r="O9" s="84"/>
      <c r="P9" s="85"/>
      <c r="Q9" s="84"/>
      <c r="R9" s="84"/>
      <c r="S9" s="86"/>
    </row>
    <row r="10" spans="1:19" s="23" customFormat="1" ht="72" customHeight="1" thickBot="1" x14ac:dyDescent="0.25">
      <c r="A10" s="64"/>
      <c r="B10" s="65" t="s">
        <v>4</v>
      </c>
      <c r="C10" s="66"/>
      <c r="D10" s="65"/>
      <c r="E10" s="153">
        <f>SUM(E6:E9)</f>
        <v>1174118</v>
      </c>
      <c r="F10" s="68"/>
      <c r="G10" s="71"/>
      <c r="H10" s="68"/>
      <c r="I10" s="68"/>
      <c r="J10" s="68"/>
      <c r="K10" s="68"/>
      <c r="L10" s="68"/>
      <c r="M10" s="153">
        <f>SUM(M6:M9)</f>
        <v>1174118</v>
      </c>
      <c r="N10" s="69"/>
      <c r="O10" s="69"/>
      <c r="P10" s="68"/>
      <c r="Q10" s="69"/>
      <c r="R10" s="69"/>
      <c r="S10" s="70">
        <f>M10</f>
        <v>1174118</v>
      </c>
    </row>
  </sheetData>
  <mergeCells count="12">
    <mergeCell ref="B4:B5"/>
    <mergeCell ref="A4:A5"/>
    <mergeCell ref="B6:B7"/>
    <mergeCell ref="A6:A7"/>
    <mergeCell ref="A8:A9"/>
    <mergeCell ref="B8:B9"/>
    <mergeCell ref="A1:S1"/>
    <mergeCell ref="A2:S2"/>
    <mergeCell ref="H3:J3"/>
    <mergeCell ref="K3:L3"/>
    <mergeCell ref="M3:O3"/>
    <mergeCell ref="P3:S3"/>
  </mergeCells>
  <phoneticPr fontId="0" type="noConversion"/>
  <printOptions gridLines="1"/>
  <pageMargins left="0.25" right="0.25" top="0.51656250000000004" bottom="0.75" header="0.3" footer="0.3"/>
  <pageSetup paperSize="9" scale="43" orientation="landscape" r:id="rId1"/>
  <headerFooter alignWithMargins="0">
    <oddHeader xml:space="preserve">&amp;C&amp;"Times New Roman,Bold"&amp;28KNUST ENGINEERING EDUCATION PROJECT - PROCUREMENT PLAN FOR WORKS - 2020
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view="pageLayout" topLeftCell="A4" zoomScale="80" zoomScaleNormal="50" zoomScaleSheetLayoutView="50" zoomScalePageLayoutView="80" workbookViewId="0">
      <selection activeCell="K3" sqref="K3:N3"/>
    </sheetView>
  </sheetViews>
  <sheetFormatPr defaultRowHeight="12.75" x14ac:dyDescent="0.2"/>
  <cols>
    <col min="1" max="1" width="9.140625" style="30"/>
    <col min="2" max="2" width="40.5703125" style="30" customWidth="1"/>
    <col min="3" max="3" width="14.42578125" style="6" customWidth="1"/>
    <col min="4" max="4" width="33" style="6" customWidth="1"/>
    <col min="5" max="5" width="16.5703125" customWidth="1"/>
    <col min="6" max="6" width="18.42578125" style="6" customWidth="1"/>
    <col min="7" max="7" width="18.140625" style="6" customWidth="1"/>
    <col min="8" max="8" width="17.140625" customWidth="1"/>
    <col min="9" max="9" width="16.5703125" customWidth="1"/>
    <col min="10" max="10" width="16" customWidth="1"/>
    <col min="11" max="11" width="15.85546875" customWidth="1"/>
    <col min="12" max="12" width="15" bestFit="1" customWidth="1"/>
    <col min="13" max="13" width="15.42578125" customWidth="1"/>
    <col min="14" max="14" width="16.5703125" customWidth="1"/>
    <col min="15" max="15" width="17.7109375" customWidth="1"/>
    <col min="16" max="16" width="17.140625" customWidth="1"/>
    <col min="17" max="17" width="16.140625" customWidth="1"/>
    <col min="18" max="18" width="14" customWidth="1"/>
    <col min="19" max="19" width="14.140625" customWidth="1"/>
    <col min="20" max="20" width="14.85546875" customWidth="1"/>
    <col min="21" max="21" width="16.42578125" customWidth="1"/>
    <col min="22" max="22" width="14.140625" customWidth="1"/>
    <col min="23" max="23" width="14" customWidth="1"/>
    <col min="24" max="24" width="15.140625" customWidth="1"/>
  </cols>
  <sheetData>
    <row r="1" spans="1:24" s="55" customFormat="1" ht="47.25" customHeight="1" x14ac:dyDescent="0.2">
      <c r="B1" s="193" t="s">
        <v>126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24" s="55" customFormat="1" ht="40.5" customHeight="1" thickBot="1" x14ac:dyDescent="0.25">
      <c r="B2" s="193" t="s">
        <v>143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</row>
    <row r="3" spans="1:24" s="21" customFormat="1" ht="54.75" customHeight="1" x14ac:dyDescent="0.2">
      <c r="A3" s="72"/>
      <c r="B3" s="73" t="s">
        <v>111</v>
      </c>
      <c r="C3" s="74" t="s">
        <v>75</v>
      </c>
      <c r="D3" s="74" t="s">
        <v>86</v>
      </c>
      <c r="E3" s="74" t="s">
        <v>2</v>
      </c>
      <c r="F3" s="75" t="s">
        <v>50</v>
      </c>
      <c r="G3" s="75" t="s">
        <v>8</v>
      </c>
      <c r="H3" s="194" t="s">
        <v>51</v>
      </c>
      <c r="I3" s="194"/>
      <c r="J3" s="194"/>
      <c r="K3" s="195" t="s">
        <v>56</v>
      </c>
      <c r="L3" s="195"/>
      <c r="M3" s="195"/>
      <c r="N3" s="195"/>
      <c r="O3" s="194" t="s">
        <v>64</v>
      </c>
      <c r="P3" s="194"/>
      <c r="Q3" s="194"/>
      <c r="R3" s="194" t="s">
        <v>80</v>
      </c>
      <c r="S3" s="194"/>
      <c r="T3" s="194"/>
      <c r="U3" s="194" t="s">
        <v>65</v>
      </c>
      <c r="V3" s="194"/>
      <c r="W3" s="194"/>
      <c r="X3" s="196"/>
    </row>
    <row r="4" spans="1:24" s="21" customFormat="1" ht="73.5" customHeight="1" x14ac:dyDescent="0.2">
      <c r="A4" s="76"/>
      <c r="B4" s="14" t="s">
        <v>19</v>
      </c>
      <c r="C4" s="14" t="s">
        <v>1</v>
      </c>
      <c r="D4" s="14"/>
      <c r="E4" s="17" t="s">
        <v>115</v>
      </c>
      <c r="F4" s="14" t="s">
        <v>93</v>
      </c>
      <c r="G4" s="14" t="s">
        <v>82</v>
      </c>
      <c r="H4" s="14" t="s">
        <v>53</v>
      </c>
      <c r="I4" s="14" t="s">
        <v>77</v>
      </c>
      <c r="J4" s="14" t="s">
        <v>54</v>
      </c>
      <c r="K4" s="14" t="s">
        <v>57</v>
      </c>
      <c r="L4" s="14" t="s">
        <v>59</v>
      </c>
      <c r="M4" s="14" t="s">
        <v>57</v>
      </c>
      <c r="N4" s="14" t="s">
        <v>62</v>
      </c>
      <c r="O4" s="14" t="s">
        <v>57</v>
      </c>
      <c r="P4" s="14" t="s">
        <v>71</v>
      </c>
      <c r="Q4" s="14" t="s">
        <v>72</v>
      </c>
      <c r="R4" s="14" t="s">
        <v>81</v>
      </c>
      <c r="S4" s="14" t="s">
        <v>68</v>
      </c>
      <c r="T4" s="14" t="s">
        <v>68</v>
      </c>
      <c r="U4" s="14"/>
      <c r="V4" s="14" t="s">
        <v>66</v>
      </c>
      <c r="W4" s="14" t="s">
        <v>67</v>
      </c>
      <c r="X4" s="63" t="s">
        <v>48</v>
      </c>
    </row>
    <row r="5" spans="1:24" s="21" customFormat="1" ht="75.75" customHeight="1" x14ac:dyDescent="0.2">
      <c r="A5" s="77"/>
      <c r="B5" s="20"/>
      <c r="C5" s="14" t="s">
        <v>76</v>
      </c>
      <c r="D5" s="20"/>
      <c r="E5" s="17"/>
      <c r="F5" s="14"/>
      <c r="G5" s="14" t="s">
        <v>9</v>
      </c>
      <c r="H5" s="17" t="s">
        <v>52</v>
      </c>
      <c r="I5" s="17" t="s">
        <v>20</v>
      </c>
      <c r="J5" s="14" t="s">
        <v>55</v>
      </c>
      <c r="K5" s="14" t="s">
        <v>58</v>
      </c>
      <c r="L5" s="14" t="s">
        <v>60</v>
      </c>
      <c r="M5" s="14" t="s">
        <v>61</v>
      </c>
      <c r="N5" s="14" t="s">
        <v>63</v>
      </c>
      <c r="O5" s="17" t="s">
        <v>64</v>
      </c>
      <c r="P5" s="14" t="s">
        <v>70</v>
      </c>
      <c r="Q5" s="14" t="s">
        <v>68</v>
      </c>
      <c r="R5" s="17" t="s">
        <v>115</v>
      </c>
      <c r="S5" s="14" t="s">
        <v>73</v>
      </c>
      <c r="T5" s="17" t="s">
        <v>69</v>
      </c>
      <c r="U5" s="14" t="s">
        <v>44</v>
      </c>
      <c r="V5" s="14" t="s">
        <v>20</v>
      </c>
      <c r="W5" s="17" t="s">
        <v>20</v>
      </c>
      <c r="X5" s="63" t="s">
        <v>118</v>
      </c>
    </row>
    <row r="6" spans="1:24" s="30" customFormat="1" ht="40.5" customHeight="1" x14ac:dyDescent="0.2">
      <c r="A6" s="189" t="s">
        <v>112</v>
      </c>
      <c r="B6" s="191" t="s">
        <v>144</v>
      </c>
      <c r="C6" s="57" t="s">
        <v>75</v>
      </c>
      <c r="D6" s="54" t="str">
        <f>CONCATENATE("ACE/KNUST/SERV/",A6,"/2019/23")</f>
        <v>ACE/KNUST/SERV/001/2019/23</v>
      </c>
      <c r="E6" s="155">
        <v>20000</v>
      </c>
      <c r="F6" s="34" t="str">
        <f>IF(E6&lt;=20000,"Price Quotation",IF(AND(E6&gt;20000,E6&lt;=200000),"NCB",IF(AND(E6&gt;200000,E6&lt;=3500000),"ICB","Pre-Qualif.")))</f>
        <v>Price Quotation</v>
      </c>
      <c r="G6" s="35" t="str">
        <f>G4</f>
        <v>Contract Award</v>
      </c>
      <c r="H6" s="98">
        <v>43926</v>
      </c>
      <c r="I6" s="98">
        <f>H6+100</f>
        <v>44026</v>
      </c>
      <c r="J6" s="98">
        <f>I6+100</f>
        <v>44126</v>
      </c>
      <c r="K6" s="98">
        <f>J6+10</f>
        <v>44136</v>
      </c>
      <c r="L6" s="98">
        <f>K6+10</f>
        <v>44146</v>
      </c>
      <c r="M6" s="33">
        <f>L6+15</f>
        <v>44161</v>
      </c>
      <c r="N6" s="98">
        <f>L6+14</f>
        <v>44160</v>
      </c>
      <c r="O6" s="98">
        <f>N6+2</f>
        <v>44162</v>
      </c>
      <c r="P6" s="98">
        <f>O6+5</f>
        <v>44167</v>
      </c>
      <c r="Q6" s="98">
        <f>P6+8</f>
        <v>44175</v>
      </c>
      <c r="R6" s="28">
        <f>E6</f>
        <v>20000</v>
      </c>
      <c r="S6" s="99">
        <f>Q6+7</f>
        <v>44182</v>
      </c>
      <c r="T6" s="99">
        <f>S6+3</f>
        <v>44185</v>
      </c>
      <c r="U6" s="157" t="s">
        <v>7</v>
      </c>
      <c r="V6" s="157" t="s">
        <v>7</v>
      </c>
      <c r="W6" s="157" t="s">
        <v>7</v>
      </c>
      <c r="X6" s="158">
        <v>20000</v>
      </c>
    </row>
    <row r="7" spans="1:24" s="30" customFormat="1" ht="40.5" customHeight="1" x14ac:dyDescent="0.2">
      <c r="A7" s="190"/>
      <c r="B7" s="192"/>
      <c r="C7" s="57" t="s">
        <v>76</v>
      </c>
      <c r="D7" s="34"/>
      <c r="E7" s="58"/>
      <c r="F7" s="34"/>
      <c r="G7" s="34"/>
      <c r="H7" s="33"/>
      <c r="I7" s="33"/>
      <c r="J7" s="33"/>
      <c r="K7" s="33"/>
      <c r="L7" s="33"/>
      <c r="M7" s="33"/>
      <c r="N7" s="33"/>
      <c r="O7" s="33"/>
      <c r="P7" s="33"/>
      <c r="Q7" s="33"/>
      <c r="R7" s="28"/>
      <c r="S7" s="33"/>
      <c r="T7" s="33"/>
      <c r="U7" s="33"/>
      <c r="V7" s="33"/>
      <c r="W7" s="33"/>
      <c r="X7" s="78"/>
    </row>
    <row r="8" spans="1:24" s="30" customFormat="1" ht="36" customHeight="1" x14ac:dyDescent="0.2">
      <c r="A8" s="189" t="s">
        <v>113</v>
      </c>
      <c r="B8" s="191" t="s">
        <v>139</v>
      </c>
      <c r="C8" s="57" t="s">
        <v>75</v>
      </c>
      <c r="D8" s="54" t="str">
        <f>CONCATENATE("ACE/KNUST/SERV/",A8,"/2019/23")</f>
        <v>ACE/KNUST/SERV/002/2019/23</v>
      </c>
      <c r="E8" s="155">
        <v>50000</v>
      </c>
      <c r="F8" s="34" t="str">
        <f>IF(E8&lt;=20000,"Price Quotation",IF(AND(E8&gt;20000,E8&lt;=200000),"NCB",IF(AND(E8&gt;200000,E8&lt;=3500000),"ICB","Pre-Qualif.")))</f>
        <v>NCB</v>
      </c>
      <c r="G8" s="35" t="str">
        <f>G6</f>
        <v>Contract Award</v>
      </c>
      <c r="H8" s="98">
        <v>43926</v>
      </c>
      <c r="I8" s="98">
        <f>H8+100</f>
        <v>44026</v>
      </c>
      <c r="J8" s="98">
        <f>I8+100</f>
        <v>44126</v>
      </c>
      <c r="K8" s="98">
        <f>J8+10</f>
        <v>44136</v>
      </c>
      <c r="L8" s="98">
        <f>K8+10</f>
        <v>44146</v>
      </c>
      <c r="M8" s="33">
        <f>L8+15</f>
        <v>44161</v>
      </c>
      <c r="N8" s="98">
        <f>L8+14</f>
        <v>44160</v>
      </c>
      <c r="O8" s="98">
        <f>N8+2</f>
        <v>44162</v>
      </c>
      <c r="P8" s="98">
        <f>O8+5</f>
        <v>44167</v>
      </c>
      <c r="Q8" s="98">
        <f>P8+8</f>
        <v>44175</v>
      </c>
      <c r="R8" s="28">
        <f>E8</f>
        <v>50000</v>
      </c>
      <c r="S8" s="99">
        <f>Q8+7</f>
        <v>44182</v>
      </c>
      <c r="T8" s="99">
        <f>S8+3</f>
        <v>44185</v>
      </c>
      <c r="U8" s="157" t="s">
        <v>7</v>
      </c>
      <c r="V8" s="157" t="s">
        <v>7</v>
      </c>
      <c r="W8" s="157" t="s">
        <v>7</v>
      </c>
      <c r="X8" s="78">
        <f>R8</f>
        <v>50000</v>
      </c>
    </row>
    <row r="9" spans="1:24" s="30" customFormat="1" ht="40.5" customHeight="1" thickBot="1" x14ac:dyDescent="0.25">
      <c r="A9" s="190"/>
      <c r="B9" s="192"/>
      <c r="C9" s="57" t="s">
        <v>76</v>
      </c>
      <c r="D9" s="34"/>
      <c r="E9" s="58"/>
      <c r="F9" s="34"/>
      <c r="G9" s="34"/>
      <c r="H9" s="33"/>
      <c r="I9" s="33"/>
      <c r="J9" s="33"/>
      <c r="K9" s="33"/>
      <c r="L9" s="33"/>
      <c r="M9" s="33"/>
      <c r="N9" s="33"/>
      <c r="O9" s="33"/>
      <c r="P9" s="33"/>
      <c r="Q9" s="33"/>
      <c r="R9" s="28"/>
      <c r="S9" s="33"/>
      <c r="T9" s="33"/>
      <c r="U9" s="33"/>
      <c r="V9" s="33"/>
      <c r="W9" s="33"/>
      <c r="X9" s="78"/>
    </row>
    <row r="10" spans="1:24" s="56" customFormat="1" ht="62.25" customHeight="1" thickBot="1" x14ac:dyDescent="0.25">
      <c r="A10" s="64"/>
      <c r="B10" s="65" t="s">
        <v>4</v>
      </c>
      <c r="C10" s="71"/>
      <c r="D10" s="71"/>
      <c r="E10" s="67">
        <f>SUM(E6:E9)</f>
        <v>70000</v>
      </c>
      <c r="F10" s="71"/>
      <c r="G10" s="71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7">
        <f>E10</f>
        <v>70000</v>
      </c>
      <c r="S10" s="68"/>
      <c r="T10" s="68"/>
      <c r="U10" s="68"/>
      <c r="V10" s="68"/>
      <c r="W10" s="68"/>
      <c r="X10" s="70">
        <f>R10</f>
        <v>70000</v>
      </c>
    </row>
    <row r="11" spans="1:24" ht="56.25" customHeight="1" x14ac:dyDescent="0.2"/>
    <row r="12" spans="1:24" ht="56.25" customHeight="1" x14ac:dyDescent="0.2"/>
    <row r="13" spans="1:24" ht="56.25" customHeight="1" x14ac:dyDescent="0.2"/>
    <row r="14" spans="1:24" ht="56.25" customHeight="1" x14ac:dyDescent="0.2"/>
    <row r="15" spans="1:24" ht="56.25" customHeight="1" x14ac:dyDescent="0.2"/>
  </sheetData>
  <mergeCells count="11">
    <mergeCell ref="A6:A7"/>
    <mergeCell ref="A8:A9"/>
    <mergeCell ref="B6:B7"/>
    <mergeCell ref="B8:B9"/>
    <mergeCell ref="B1:X1"/>
    <mergeCell ref="H3:J3"/>
    <mergeCell ref="K3:N3"/>
    <mergeCell ref="O3:Q3"/>
    <mergeCell ref="R3:T3"/>
    <mergeCell ref="U3:X3"/>
    <mergeCell ref="B2:X2"/>
  </mergeCells>
  <pageMargins left="0.25" right="0.25" top="0.48697916666666669" bottom="0.69270833333333337" header="0.3" footer="0.3"/>
  <pageSetup paperSize="9" scale="35" orientation="landscape" horizontalDpi="4294967295" verticalDpi="4294967295" r:id="rId1"/>
  <headerFooter>
    <oddHeader xml:space="preserve">&amp;C&amp;"Times New Roman,Bold"&amp;28KNUST ENGINEERING EDUCATION PROJECT-ROCUREMENT PLAN FOR CONSULTANCY SERVICES-2020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1" sqref="D11"/>
    </sheetView>
  </sheetViews>
  <sheetFormatPr defaultRowHeight="12.75" x14ac:dyDescent="0.2"/>
  <cols>
    <col min="1" max="1" width="45.140625" customWidth="1"/>
    <col min="2" max="2" width="18.85546875" customWidth="1"/>
    <col min="3" max="3" width="26.5703125" customWidth="1"/>
    <col min="4" max="4" width="24.85546875" customWidth="1"/>
    <col min="5" max="5" width="30.42578125" customWidth="1"/>
  </cols>
  <sheetData>
    <row r="1" spans="1:5" ht="18" x14ac:dyDescent="0.2">
      <c r="A1" s="197" t="s">
        <v>10</v>
      </c>
      <c r="B1" s="197"/>
      <c r="C1" s="197"/>
      <c r="D1" s="197"/>
      <c r="E1" s="197"/>
    </row>
    <row r="2" spans="1:5" ht="18" x14ac:dyDescent="0.2">
      <c r="A2" s="198" t="s">
        <v>122</v>
      </c>
      <c r="B2" s="198"/>
      <c r="C2" s="198"/>
      <c r="D2" s="198"/>
      <c r="E2" s="198"/>
    </row>
    <row r="3" spans="1:5" ht="44.25" customHeight="1" x14ac:dyDescent="0.2">
      <c r="A3" s="156" t="s">
        <v>11</v>
      </c>
      <c r="B3" s="156" t="s">
        <v>12</v>
      </c>
      <c r="C3" s="156" t="s">
        <v>13</v>
      </c>
      <c r="D3" s="11" t="s">
        <v>14</v>
      </c>
      <c r="E3" s="11" t="s">
        <v>15</v>
      </c>
    </row>
    <row r="4" spans="1:5" ht="36.75" customHeight="1" x14ac:dyDescent="0.2">
      <c r="A4" s="95" t="s">
        <v>16</v>
      </c>
      <c r="B4" s="53" t="s">
        <v>130</v>
      </c>
      <c r="C4" s="53" t="s">
        <v>133</v>
      </c>
      <c r="D4" s="53" t="str">
        <f>B4</f>
        <v>Up to $25,000.00</v>
      </c>
      <c r="E4" s="53" t="str">
        <f>D4</f>
        <v>Up to $25,000.00</v>
      </c>
    </row>
    <row r="5" spans="1:5" ht="51" customHeight="1" x14ac:dyDescent="0.2">
      <c r="A5" s="95" t="s">
        <v>17</v>
      </c>
      <c r="B5" s="53" t="s">
        <v>131</v>
      </c>
      <c r="C5" s="53" t="s">
        <v>134</v>
      </c>
      <c r="D5" s="53" t="str">
        <f>B5</f>
        <v>&gt;$25,001.00 -$,200,000.00</v>
      </c>
      <c r="E5" s="53" t="str">
        <f>D5</f>
        <v>&gt;$25,001.00 -$,200,000.00</v>
      </c>
    </row>
    <row r="6" spans="1:5" ht="54" customHeight="1" x14ac:dyDescent="0.2">
      <c r="A6" s="95" t="s">
        <v>18</v>
      </c>
      <c r="B6" s="53" t="s">
        <v>135</v>
      </c>
      <c r="C6" s="53" t="s">
        <v>136</v>
      </c>
      <c r="D6" s="53" t="str">
        <f>B6</f>
        <v>Above $200,000.00</v>
      </c>
      <c r="E6" s="53" t="str">
        <f>D6</f>
        <v>Above $200,000.00</v>
      </c>
    </row>
    <row r="7" spans="1:5" x14ac:dyDescent="0.2">
      <c r="A7" s="96"/>
      <c r="B7" s="6"/>
      <c r="C7" s="6"/>
      <c r="D7" s="6"/>
      <c r="E7" s="6"/>
    </row>
    <row r="8" spans="1:5" x14ac:dyDescent="0.2">
      <c r="A8" s="96"/>
      <c r="B8" s="6"/>
      <c r="C8" s="6"/>
      <c r="D8" s="6"/>
      <c r="E8" s="6"/>
    </row>
    <row r="9" spans="1:5" x14ac:dyDescent="0.2">
      <c r="A9" s="96"/>
      <c r="B9" s="6"/>
      <c r="C9" s="6"/>
      <c r="D9" s="6"/>
      <c r="E9" s="6"/>
    </row>
    <row r="10" spans="1:5" x14ac:dyDescent="0.2">
      <c r="A10" s="96"/>
      <c r="B10" s="6"/>
      <c r="C10" s="6"/>
      <c r="D10" s="6"/>
      <c r="E10" s="6"/>
    </row>
    <row r="11" spans="1:5" x14ac:dyDescent="0.2">
      <c r="A11" s="96"/>
      <c r="B11" s="6"/>
      <c r="C11" s="6"/>
      <c r="D11" s="6"/>
      <c r="E11" s="6"/>
    </row>
    <row r="12" spans="1:5" x14ac:dyDescent="0.2">
      <c r="A12" s="96"/>
      <c r="B12" s="6"/>
      <c r="C12" s="6"/>
      <c r="D12" s="6"/>
      <c r="E12" s="6"/>
    </row>
    <row r="13" spans="1:5" x14ac:dyDescent="0.2">
      <c r="A13" s="96"/>
      <c r="B13" s="6"/>
      <c r="C13" s="6"/>
      <c r="D13" s="6"/>
      <c r="E13" s="6"/>
    </row>
    <row r="14" spans="1:5" x14ac:dyDescent="0.2">
      <c r="A14" s="96"/>
      <c r="B14" s="6"/>
      <c r="C14" s="6"/>
      <c r="D14" s="6"/>
      <c r="E14" s="6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Layout" topLeftCell="A7" zoomScale="60" zoomScaleNormal="60" zoomScalePageLayoutView="60" workbookViewId="0">
      <selection activeCell="B1" sqref="B1:Q1"/>
    </sheetView>
  </sheetViews>
  <sheetFormatPr defaultRowHeight="12.75" x14ac:dyDescent="0.2"/>
  <cols>
    <col min="1" max="1" width="6.5703125" customWidth="1"/>
    <col min="2" max="2" width="40.85546875" style="37" customWidth="1"/>
    <col min="3" max="3" width="12.85546875" style="6" customWidth="1"/>
    <col min="4" max="4" width="34.140625" customWidth="1"/>
    <col min="5" max="5" width="14.28515625" style="30" customWidth="1"/>
    <col min="6" max="6" width="21.7109375" style="6" customWidth="1"/>
    <col min="7" max="7" width="21" style="6" customWidth="1"/>
    <col min="8" max="8" width="17.140625" style="6" customWidth="1"/>
    <col min="9" max="9" width="14.5703125" style="6" customWidth="1"/>
    <col min="10" max="10" width="15.5703125" style="6" customWidth="1"/>
    <col min="11" max="11" width="18.140625" style="6" customWidth="1"/>
    <col min="12" max="12" width="16" style="6" customWidth="1"/>
    <col min="13" max="13" width="19.42578125" customWidth="1"/>
    <col min="14" max="14" width="16.42578125" style="6" customWidth="1"/>
    <col min="15" max="15" width="14.7109375" style="6" customWidth="1"/>
    <col min="16" max="16" width="15.7109375" style="6" customWidth="1"/>
    <col min="17" max="17" width="18.7109375" style="6" customWidth="1"/>
    <col min="18" max="18" width="0" hidden="1" customWidth="1"/>
  </cols>
  <sheetData>
    <row r="1" spans="1:17" s="4" customFormat="1" ht="39.75" customHeight="1" x14ac:dyDescent="0.35">
      <c r="B1" s="206" t="s">
        <v>126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s="4" customFormat="1" ht="37.5" customHeight="1" x14ac:dyDescent="0.35">
      <c r="B2" s="206" t="s">
        <v>108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16" customFormat="1" ht="72.75" customHeight="1" x14ac:dyDescent="0.2">
      <c r="A3" s="18"/>
      <c r="B3" s="207" t="s">
        <v>99</v>
      </c>
      <c r="C3" s="208"/>
      <c r="D3" s="209"/>
      <c r="E3" s="205" t="s">
        <v>74</v>
      </c>
      <c r="F3" s="205"/>
      <c r="G3" s="205"/>
      <c r="H3" s="205" t="s">
        <v>5</v>
      </c>
      <c r="I3" s="205"/>
      <c r="J3" s="205"/>
      <c r="K3" s="205" t="s">
        <v>6</v>
      </c>
      <c r="L3" s="205"/>
      <c r="M3" s="205" t="s">
        <v>80</v>
      </c>
      <c r="N3" s="205"/>
      <c r="O3" s="205"/>
      <c r="P3" s="205" t="s">
        <v>94</v>
      </c>
      <c r="Q3" s="205"/>
    </row>
    <row r="4" spans="1:17" s="16" customFormat="1" ht="140.25" customHeight="1" x14ac:dyDescent="0.2">
      <c r="A4" s="19"/>
      <c r="B4" s="11" t="s">
        <v>27</v>
      </c>
      <c r="C4" s="11" t="s">
        <v>28</v>
      </c>
      <c r="D4" s="12" t="s">
        <v>86</v>
      </c>
      <c r="E4" s="13" t="s">
        <v>90</v>
      </c>
      <c r="F4" s="11" t="s">
        <v>3</v>
      </c>
      <c r="G4" s="11" t="s">
        <v>29</v>
      </c>
      <c r="H4" s="14" t="s">
        <v>30</v>
      </c>
      <c r="I4" s="11" t="s">
        <v>31</v>
      </c>
      <c r="J4" s="11" t="s">
        <v>32</v>
      </c>
      <c r="K4" s="11" t="s">
        <v>78</v>
      </c>
      <c r="L4" s="11" t="s">
        <v>79</v>
      </c>
      <c r="M4" s="15" t="s">
        <v>33</v>
      </c>
      <c r="N4" s="11" t="s">
        <v>24</v>
      </c>
      <c r="O4" s="11" t="s">
        <v>25</v>
      </c>
      <c r="P4" s="11" t="s">
        <v>95</v>
      </c>
      <c r="Q4" s="11" t="s">
        <v>85</v>
      </c>
    </row>
    <row r="5" spans="1:17" s="30" customFormat="1" ht="47.25" customHeight="1" x14ac:dyDescent="0.2">
      <c r="A5" s="199">
        <v>1</v>
      </c>
      <c r="B5" s="191" t="s">
        <v>100</v>
      </c>
      <c r="C5" s="26" t="s">
        <v>75</v>
      </c>
      <c r="D5" s="27" t="str">
        <f>CONCATENATE("ACE/KNUST/TSERV/2016/",A5)</f>
        <v>ACE/KNUST/TSERV/2016/1</v>
      </c>
      <c r="E5" s="28">
        <v>36000</v>
      </c>
      <c r="F5" s="34" t="str">
        <f>IF(E5&lt;=5000,"Price Quotation",IF(AND(E5&gt;5000,E5&lt;=50000),"NCB",IF(AND(E5&gt;50000,E5&lt;=875000),"ICB","Pre-Qualif.")))</f>
        <v>NCB</v>
      </c>
      <c r="G5" s="35" t="str">
        <f>IF(E5&lt;=1250,"Vice Chancellor",IF(AND(E5&gt;1250,E5&lt;=12500),"KNUST Tender",IF(AND(E5&gt;12500,E5&lt;=87500),"MTRB","CTRRB")))</f>
        <v>MTRB</v>
      </c>
      <c r="H5" s="97">
        <v>42375</v>
      </c>
      <c r="I5" s="97">
        <f>H5+8</f>
        <v>42383</v>
      </c>
      <c r="J5" s="97">
        <f>I5+30</f>
        <v>42413</v>
      </c>
      <c r="K5" s="97">
        <f>J5+7</f>
        <v>42420</v>
      </c>
      <c r="L5" s="97">
        <f>K5+5</f>
        <v>42425</v>
      </c>
      <c r="M5" s="29">
        <f>E5</f>
        <v>36000</v>
      </c>
      <c r="N5" s="97">
        <f>L5+5</f>
        <v>42430</v>
      </c>
      <c r="O5" s="97">
        <f>N5+2</f>
        <v>42432</v>
      </c>
      <c r="P5" s="97">
        <f>O5+20</f>
        <v>42452</v>
      </c>
      <c r="Q5" s="97">
        <f>P5+7</f>
        <v>42459</v>
      </c>
    </row>
    <row r="6" spans="1:17" s="23" customFormat="1" ht="47.25" customHeight="1" x14ac:dyDescent="0.2">
      <c r="A6" s="200"/>
      <c r="B6" s="192"/>
      <c r="C6" s="26" t="s">
        <v>76</v>
      </c>
      <c r="D6" s="27"/>
      <c r="E6" s="28"/>
      <c r="F6" s="34"/>
      <c r="G6" s="34"/>
      <c r="H6" s="32"/>
      <c r="I6" s="32"/>
      <c r="J6" s="32"/>
      <c r="K6" s="32"/>
      <c r="L6" s="32"/>
      <c r="M6" s="33"/>
      <c r="N6" s="32"/>
      <c r="O6" s="32"/>
      <c r="P6" s="32"/>
      <c r="Q6" s="32"/>
    </row>
    <row r="7" spans="1:17" s="23" customFormat="1" ht="47.25" customHeight="1" x14ac:dyDescent="0.2">
      <c r="A7" s="199">
        <v>2</v>
      </c>
      <c r="B7" s="191" t="s">
        <v>101</v>
      </c>
      <c r="C7" s="26" t="s">
        <v>75</v>
      </c>
      <c r="D7" s="27" t="str">
        <f>CONCATENATE("ACE/KNUST/TSERV/2016/",A7)</f>
        <v>ACE/KNUST/TSERV/2016/2</v>
      </c>
      <c r="E7" s="28">
        <v>50000</v>
      </c>
      <c r="F7" s="34" t="str">
        <f>IF(E7&lt;=5000,"Price Quotation",IF(AND(E7&gt;5000,E7&lt;=50000),"NCB",IF(AND(E7&gt;50000,E7&lt;=875000),"ICB","Pre-Qualif.")))</f>
        <v>NCB</v>
      </c>
      <c r="G7" s="35" t="str">
        <f>IF(E7&lt;=1250,"Vice Chancellor",IF(AND(E7&gt;1250,E7&lt;=12500),"KNUST Tender",IF(AND(E7&gt;12500,E7&lt;=87500),"MTRB","CTRRB")))</f>
        <v>MTRB</v>
      </c>
      <c r="H7" s="97">
        <v>42375</v>
      </c>
      <c r="I7" s="97">
        <f>H7+15</f>
        <v>42390</v>
      </c>
      <c r="J7" s="97">
        <f>I7+30</f>
        <v>42420</v>
      </c>
      <c r="K7" s="97">
        <f>J7+28</f>
        <v>42448</v>
      </c>
      <c r="L7" s="97">
        <f>K7+14</f>
        <v>42462</v>
      </c>
      <c r="M7" s="29">
        <f>E7</f>
        <v>50000</v>
      </c>
      <c r="N7" s="97">
        <f>L7+14</f>
        <v>42476</v>
      </c>
      <c r="O7" s="97">
        <f>N7+14</f>
        <v>42490</v>
      </c>
      <c r="P7" s="97">
        <f>O7+90</f>
        <v>42580</v>
      </c>
      <c r="Q7" s="97">
        <f>P7+7</f>
        <v>42587</v>
      </c>
    </row>
    <row r="8" spans="1:17" s="23" customFormat="1" ht="47.25" customHeight="1" x14ac:dyDescent="0.2">
      <c r="A8" s="200"/>
      <c r="B8" s="192"/>
      <c r="C8" s="26" t="s">
        <v>76</v>
      </c>
      <c r="D8" s="27"/>
      <c r="E8" s="28"/>
      <c r="F8" s="34"/>
      <c r="G8" s="34"/>
      <c r="H8" s="32"/>
      <c r="I8" s="32"/>
      <c r="J8" s="32"/>
      <c r="K8" s="32"/>
      <c r="L8" s="32"/>
      <c r="M8" s="33"/>
      <c r="N8" s="32"/>
      <c r="O8" s="32"/>
      <c r="P8" s="32"/>
      <c r="Q8" s="32"/>
    </row>
    <row r="9" spans="1:17" s="23" customFormat="1" ht="47.25" customHeight="1" x14ac:dyDescent="0.2">
      <c r="A9" s="199">
        <v>3</v>
      </c>
      <c r="B9" s="191" t="s">
        <v>102</v>
      </c>
      <c r="C9" s="26" t="s">
        <v>75</v>
      </c>
      <c r="D9" s="27" t="str">
        <f>CONCATENATE("ACE/KNUST/TSERV/2016/",A9)</f>
        <v>ACE/KNUST/TSERV/2016/3</v>
      </c>
      <c r="E9" s="38">
        <v>50000</v>
      </c>
      <c r="F9" s="34" t="str">
        <f>IF(E9&lt;=5000,"Price Quotation",IF(AND(E9&gt;5000,E9&lt;=50000),"NCB",IF(AND(E9&gt;50000,E9&lt;=875000),"ICB","Pre-Qualif.")))</f>
        <v>NCB</v>
      </c>
      <c r="G9" s="35" t="str">
        <f>IF(E9&lt;=1250,"Vice Chancellor",IF(AND(E9&gt;1250,E9&lt;=12500),"KNUST Tender",IF(AND(E9&gt;12500,E9&lt;=87500),"MTRB","CTRRB")))</f>
        <v>MTRB</v>
      </c>
      <c r="H9" s="97">
        <v>42375</v>
      </c>
      <c r="I9" s="97">
        <f>H9+15</f>
        <v>42390</v>
      </c>
      <c r="J9" s="97">
        <f>I9+30</f>
        <v>42420</v>
      </c>
      <c r="K9" s="97">
        <f>J9+28</f>
        <v>42448</v>
      </c>
      <c r="L9" s="97">
        <f>K9+14</f>
        <v>42462</v>
      </c>
      <c r="M9" s="29">
        <f>E9</f>
        <v>50000</v>
      </c>
      <c r="N9" s="97">
        <f>L9+14</f>
        <v>42476</v>
      </c>
      <c r="O9" s="97">
        <f>N9+14</f>
        <v>42490</v>
      </c>
      <c r="P9" s="97">
        <f>O9+90</f>
        <v>42580</v>
      </c>
      <c r="Q9" s="97">
        <f>P9+7</f>
        <v>42587</v>
      </c>
    </row>
    <row r="10" spans="1:17" s="23" customFormat="1" ht="47.25" customHeight="1" x14ac:dyDescent="0.2">
      <c r="A10" s="200"/>
      <c r="B10" s="192"/>
      <c r="C10" s="26" t="s">
        <v>76</v>
      </c>
      <c r="D10" s="27"/>
      <c r="E10" s="28"/>
      <c r="F10" s="34"/>
      <c r="G10" s="34"/>
      <c r="H10" s="32"/>
      <c r="I10" s="32"/>
      <c r="J10" s="32"/>
      <c r="K10" s="32"/>
      <c r="L10" s="32"/>
      <c r="M10" s="33"/>
      <c r="N10" s="32"/>
      <c r="O10" s="32"/>
      <c r="P10" s="32"/>
      <c r="Q10" s="32"/>
    </row>
    <row r="11" spans="1:17" s="23" customFormat="1" ht="47.25" customHeight="1" x14ac:dyDescent="0.2">
      <c r="A11" s="25">
        <v>4</v>
      </c>
      <c r="B11" s="203" t="s">
        <v>103</v>
      </c>
      <c r="C11" s="26" t="s">
        <v>75</v>
      </c>
      <c r="D11" s="27" t="str">
        <f>CONCATENATE("ACE/KNUST/TSERV/2016/",A11)</f>
        <v>ACE/KNUST/TSERV/2016/4</v>
      </c>
      <c r="E11" s="28">
        <v>50000</v>
      </c>
      <c r="F11" s="34" t="str">
        <f>IF(E11&lt;=5000,"Price Quotation",IF(AND(E11&gt;5000,E11&lt;=50000),"NCB",IF(AND(E11&gt;50000,E11&lt;=875000),"ICB","Pre-Qualif.")))</f>
        <v>NCB</v>
      </c>
      <c r="G11" s="35" t="str">
        <f>IF(E11&lt;=1250,"Vice Chancellor",IF(AND(E11&gt;1250,E11&lt;=12500),"KNUST Tender",IF(AND(E11&gt;12500,E11&lt;=87500),"MTRB","CTRRB")))</f>
        <v>MTRB</v>
      </c>
      <c r="H11" s="97">
        <v>42375</v>
      </c>
      <c r="I11" s="97">
        <f>H11+15</f>
        <v>42390</v>
      </c>
      <c r="J11" s="97">
        <f>I11+30</f>
        <v>42420</v>
      </c>
      <c r="K11" s="97">
        <f>J11+28</f>
        <v>42448</v>
      </c>
      <c r="L11" s="97">
        <f>K11+14</f>
        <v>42462</v>
      </c>
      <c r="M11" s="29">
        <f>E11</f>
        <v>50000</v>
      </c>
      <c r="N11" s="97">
        <f>L11+14</f>
        <v>42476</v>
      </c>
      <c r="O11" s="97">
        <f>N11+14</f>
        <v>42490</v>
      </c>
      <c r="P11" s="97">
        <f>O11+90</f>
        <v>42580</v>
      </c>
      <c r="Q11" s="97">
        <f>P11+7</f>
        <v>42587</v>
      </c>
    </row>
    <row r="12" spans="1:17" s="23" customFormat="1" ht="47.25" customHeight="1" x14ac:dyDescent="0.2">
      <c r="A12" s="31"/>
      <c r="B12" s="204"/>
      <c r="C12" s="26" t="s">
        <v>76</v>
      </c>
      <c r="D12" s="27"/>
      <c r="E12" s="28"/>
      <c r="F12" s="34"/>
      <c r="G12" s="34"/>
      <c r="H12" s="32"/>
      <c r="I12" s="32"/>
      <c r="J12" s="32"/>
      <c r="K12" s="32"/>
      <c r="L12" s="32"/>
      <c r="M12" s="33"/>
      <c r="N12" s="32"/>
      <c r="O12" s="32"/>
      <c r="P12" s="32"/>
      <c r="Q12" s="32"/>
    </row>
    <row r="13" spans="1:17" s="23" customFormat="1" ht="47.25" customHeight="1" x14ac:dyDescent="0.2">
      <c r="A13" s="199">
        <v>5</v>
      </c>
      <c r="B13" s="191" t="s">
        <v>104</v>
      </c>
      <c r="C13" s="26" t="s">
        <v>75</v>
      </c>
      <c r="D13" s="27" t="str">
        <f>CONCATENATE("ACE/KNUST/TSERV/2016/",A13)</f>
        <v>ACE/KNUST/TSERV/2016/5</v>
      </c>
      <c r="E13" s="28">
        <v>50000</v>
      </c>
      <c r="F13" s="34" t="str">
        <f>IF(E13&lt;=5000,"Price Quotation",IF(AND(E13&gt;5000,E13&lt;=50000),"NCB",IF(AND(E13&gt;50000,E13&lt;=875000),"ICB","Pre-Qualif.")))</f>
        <v>NCB</v>
      </c>
      <c r="G13" s="35" t="str">
        <f>IF(E13&lt;=1250,"Vice Chancellor",IF(AND(E13&gt;1250,E13&lt;=12500),"KNUST Tender",IF(AND(E13&gt;12500,E13&lt;=87500),"MTRB","CTRRB")))</f>
        <v>MTRB</v>
      </c>
      <c r="H13" s="97">
        <v>42375</v>
      </c>
      <c r="I13" s="97">
        <f>H13+15</f>
        <v>42390</v>
      </c>
      <c r="J13" s="97">
        <f>I13+30</f>
        <v>42420</v>
      </c>
      <c r="K13" s="97">
        <f>J13+28</f>
        <v>42448</v>
      </c>
      <c r="L13" s="97">
        <f>K13+14</f>
        <v>42462</v>
      </c>
      <c r="M13" s="29">
        <f>E13</f>
        <v>50000</v>
      </c>
      <c r="N13" s="97">
        <f>L13+14</f>
        <v>42476</v>
      </c>
      <c r="O13" s="97">
        <f>N13+14</f>
        <v>42490</v>
      </c>
      <c r="P13" s="97">
        <f>O13+90</f>
        <v>42580</v>
      </c>
      <c r="Q13" s="97">
        <f>P13+7</f>
        <v>42587</v>
      </c>
    </row>
    <row r="14" spans="1:17" s="23" customFormat="1" ht="47.25" customHeight="1" x14ac:dyDescent="0.2">
      <c r="A14" s="200"/>
      <c r="B14" s="192"/>
      <c r="C14" s="26" t="s">
        <v>76</v>
      </c>
      <c r="D14" s="27"/>
      <c r="E14" s="28"/>
      <c r="F14" s="34"/>
      <c r="G14" s="34"/>
      <c r="H14" s="32"/>
      <c r="I14" s="32"/>
      <c r="J14" s="32"/>
      <c r="K14" s="32"/>
      <c r="L14" s="32"/>
      <c r="M14" s="33"/>
      <c r="N14" s="32"/>
      <c r="O14" s="32"/>
      <c r="P14" s="32"/>
      <c r="Q14" s="32"/>
    </row>
    <row r="15" spans="1:17" s="23" customFormat="1" ht="47.25" customHeight="1" x14ac:dyDescent="0.2">
      <c r="A15" s="199">
        <v>6</v>
      </c>
      <c r="B15" s="191" t="s">
        <v>105</v>
      </c>
      <c r="C15" s="26" t="s">
        <v>75</v>
      </c>
      <c r="D15" s="27" t="str">
        <f>CONCATENATE("ACE/KNUST/TSERV/2016/",A15)</f>
        <v>ACE/KNUST/TSERV/2016/6</v>
      </c>
      <c r="E15" s="28">
        <v>70000</v>
      </c>
      <c r="F15" s="34" t="str">
        <f>IF(E15&lt;=5000,"Price Quotation",IF(AND(E15&gt;5000,E15&lt;=50000),"NCB",IF(AND(E15&gt;50000,E15&lt;=875000),"ICB","Pre-Qualif.")))</f>
        <v>ICB</v>
      </c>
      <c r="G15" s="35" t="str">
        <f>IF(E15&lt;=1250,"Vice Chancellor",IF(AND(E15&gt;1250,E15&lt;=12500),"KNUST Tender",IF(AND(E15&gt;12500,E15&lt;=87500),"MTRB","CTRRB")))</f>
        <v>MTRB</v>
      </c>
      <c r="H15" s="97">
        <v>42375</v>
      </c>
      <c r="I15" s="97">
        <f>H15+15</f>
        <v>42390</v>
      </c>
      <c r="J15" s="97">
        <f>I15+30</f>
        <v>42420</v>
      </c>
      <c r="K15" s="97">
        <f>J15+28</f>
        <v>42448</v>
      </c>
      <c r="L15" s="97">
        <f>K15+14</f>
        <v>42462</v>
      </c>
      <c r="M15" s="29">
        <f>E15</f>
        <v>70000</v>
      </c>
      <c r="N15" s="97">
        <f>L15+14</f>
        <v>42476</v>
      </c>
      <c r="O15" s="97">
        <f>N15+14</f>
        <v>42490</v>
      </c>
      <c r="P15" s="97">
        <f>O15+90</f>
        <v>42580</v>
      </c>
      <c r="Q15" s="97">
        <f>P15+7</f>
        <v>42587</v>
      </c>
    </row>
    <row r="16" spans="1:17" s="23" customFormat="1" ht="47.25" customHeight="1" x14ac:dyDescent="0.2">
      <c r="A16" s="200"/>
      <c r="B16" s="192"/>
      <c r="C16" s="26" t="s">
        <v>76</v>
      </c>
      <c r="D16" s="27"/>
      <c r="E16" s="28"/>
      <c r="F16" s="34"/>
      <c r="G16" s="34"/>
      <c r="H16" s="32"/>
      <c r="I16" s="32"/>
      <c r="J16" s="32"/>
      <c r="K16" s="32"/>
      <c r="L16" s="32"/>
      <c r="M16" s="33"/>
      <c r="N16" s="32"/>
      <c r="O16" s="32"/>
      <c r="P16" s="32"/>
      <c r="Q16" s="32"/>
    </row>
    <row r="17" spans="1:17" s="23" customFormat="1" ht="47.25" customHeight="1" x14ac:dyDescent="0.2">
      <c r="A17" s="199">
        <v>7</v>
      </c>
      <c r="B17" s="191" t="s">
        <v>106</v>
      </c>
      <c r="C17" s="26" t="s">
        <v>75</v>
      </c>
      <c r="D17" s="27" t="str">
        <f>CONCATENATE("ACE/KNUST/TSERV/2016/",A17)</f>
        <v>ACE/KNUST/TSERV/2016/7</v>
      </c>
      <c r="E17" s="28">
        <v>110000</v>
      </c>
      <c r="F17" s="34" t="str">
        <f>IF(E17&lt;=5000,"Price Quotation",IF(AND(E17&gt;5000,E17&lt;=50000),"NCB",IF(AND(E17&gt;50000,E17&lt;=875000),"ICB","Pre-Qualif.")))</f>
        <v>ICB</v>
      </c>
      <c r="G17" s="35" t="str">
        <f>IF(E17&lt;=1250,"Vice Chancellor",IF(AND(E17&gt;1250,E17&lt;=12500),"KNUST Tender",IF(AND(E17&gt;12500,E17&lt;=87500),"MTRB","CTRRB")))</f>
        <v>CTRRB</v>
      </c>
      <c r="H17" s="97">
        <v>42375</v>
      </c>
      <c r="I17" s="97">
        <f>H17+15</f>
        <v>42390</v>
      </c>
      <c r="J17" s="97">
        <f>I17+30</f>
        <v>42420</v>
      </c>
      <c r="K17" s="97">
        <f>J17+28</f>
        <v>42448</v>
      </c>
      <c r="L17" s="97">
        <f>K17+14</f>
        <v>42462</v>
      </c>
      <c r="M17" s="29">
        <f>E17</f>
        <v>110000</v>
      </c>
      <c r="N17" s="97">
        <f>L17+14</f>
        <v>42476</v>
      </c>
      <c r="O17" s="97">
        <f>N17+14</f>
        <v>42490</v>
      </c>
      <c r="P17" s="97">
        <f>O17+90</f>
        <v>42580</v>
      </c>
      <c r="Q17" s="97">
        <f>P17+7</f>
        <v>42587</v>
      </c>
    </row>
    <row r="18" spans="1:17" s="23" customFormat="1" ht="47.25" customHeight="1" x14ac:dyDescent="0.2">
      <c r="A18" s="200"/>
      <c r="B18" s="192"/>
      <c r="C18" s="26" t="s">
        <v>76</v>
      </c>
      <c r="D18" s="27"/>
      <c r="E18" s="28"/>
      <c r="F18" s="34"/>
      <c r="G18" s="34"/>
      <c r="H18" s="32"/>
      <c r="I18" s="32"/>
      <c r="J18" s="32"/>
      <c r="K18" s="32"/>
      <c r="L18" s="32"/>
      <c r="M18" s="33"/>
      <c r="N18" s="32"/>
      <c r="O18" s="32"/>
      <c r="P18" s="32"/>
      <c r="Q18" s="32"/>
    </row>
    <row r="19" spans="1:17" s="23" customFormat="1" ht="47.25" customHeight="1" x14ac:dyDescent="0.2">
      <c r="A19" s="199">
        <v>8</v>
      </c>
      <c r="B19" s="191" t="s">
        <v>107</v>
      </c>
      <c r="C19" s="26" t="s">
        <v>75</v>
      </c>
      <c r="D19" s="27" t="str">
        <f>CONCATENATE("ACE/KNUST/TSERV/2016/",A19)</f>
        <v>ACE/KNUST/TSERV/2016/8</v>
      </c>
      <c r="E19" s="28">
        <v>20000</v>
      </c>
      <c r="F19" s="34" t="str">
        <f>IF(E19&lt;=5000,"Price Quotation",IF(AND(E19&gt;5000,E19&lt;=50000),"NCB",IF(AND(E19&gt;50000,E19&lt;=875000),"ICB","Pre-Qualif.")))</f>
        <v>NCB</v>
      </c>
      <c r="G19" s="35" t="str">
        <f>IF(E19&lt;=1250,"Vice Chancellor",IF(AND(E19&gt;1250,E19&lt;=12500),"KNUST Tender",IF(AND(E19&gt;12500,E19&lt;=87500),"MTRB","CTRRB")))</f>
        <v>MTRB</v>
      </c>
      <c r="H19" s="97">
        <v>42375</v>
      </c>
      <c r="I19" s="97">
        <f>H19+15</f>
        <v>42390</v>
      </c>
      <c r="J19" s="97">
        <f>I19+30</f>
        <v>42420</v>
      </c>
      <c r="K19" s="97">
        <f>J19+28</f>
        <v>42448</v>
      </c>
      <c r="L19" s="97">
        <f>K19+14</f>
        <v>42462</v>
      </c>
      <c r="M19" s="29">
        <f>E19</f>
        <v>20000</v>
      </c>
      <c r="N19" s="97">
        <f>L19+14</f>
        <v>42476</v>
      </c>
      <c r="O19" s="97">
        <f>N19+14</f>
        <v>42490</v>
      </c>
      <c r="P19" s="97">
        <f>O19+90</f>
        <v>42580</v>
      </c>
      <c r="Q19" s="97">
        <f>P19+7</f>
        <v>42587</v>
      </c>
    </row>
    <row r="20" spans="1:17" s="23" customFormat="1" ht="47.25" customHeight="1" x14ac:dyDescent="0.2">
      <c r="A20" s="200"/>
      <c r="B20" s="192"/>
      <c r="C20" s="26" t="s">
        <v>76</v>
      </c>
      <c r="D20" s="27"/>
      <c r="E20" s="28"/>
      <c r="F20" s="34"/>
      <c r="G20" s="34"/>
      <c r="H20" s="32"/>
      <c r="I20" s="32"/>
      <c r="J20" s="32"/>
      <c r="K20" s="32"/>
      <c r="L20" s="32"/>
      <c r="M20" s="33"/>
      <c r="N20" s="32"/>
      <c r="O20" s="32"/>
      <c r="P20" s="32"/>
      <c r="Q20" s="32"/>
    </row>
    <row r="21" spans="1:17" s="46" customFormat="1" ht="47.25" customHeight="1" x14ac:dyDescent="0.3">
      <c r="A21" s="40"/>
      <c r="B21" s="41" t="s">
        <v>4</v>
      </c>
      <c r="C21" s="201" t="s">
        <v>4</v>
      </c>
      <c r="D21" s="202"/>
      <c r="E21" s="42">
        <f>SUM(E5:E20)</f>
        <v>436000</v>
      </c>
      <c r="F21" s="43"/>
      <c r="G21" s="43"/>
      <c r="H21" s="43"/>
      <c r="I21" s="43"/>
      <c r="J21" s="43"/>
      <c r="K21" s="43"/>
      <c r="L21" s="43"/>
      <c r="M21" s="44">
        <f>SUM(M5:M20)</f>
        <v>436000</v>
      </c>
      <c r="N21" s="43"/>
      <c r="O21" s="43"/>
      <c r="P21" s="43"/>
      <c r="Q21" s="45"/>
    </row>
    <row r="22" spans="1:17" ht="47.25" customHeight="1" x14ac:dyDescent="0.25">
      <c r="B22" s="36"/>
      <c r="C22" s="7"/>
      <c r="D22" s="2"/>
      <c r="E22" s="39"/>
      <c r="F22" s="7"/>
      <c r="G22" s="7"/>
      <c r="H22" s="7"/>
      <c r="I22" s="7"/>
      <c r="J22" s="7"/>
      <c r="K22" s="7"/>
      <c r="L22" s="7"/>
      <c r="M22" s="2"/>
      <c r="N22" s="7"/>
      <c r="O22" s="7"/>
      <c r="P22" s="7"/>
      <c r="Q22" s="7"/>
    </row>
  </sheetData>
  <mergeCells count="24">
    <mergeCell ref="K3:L3"/>
    <mergeCell ref="M3:O3"/>
    <mergeCell ref="P3:Q3"/>
    <mergeCell ref="B1:Q1"/>
    <mergeCell ref="H3:J3"/>
    <mergeCell ref="B3:D3"/>
    <mergeCell ref="E3:G3"/>
    <mergeCell ref="B2:Q2"/>
    <mergeCell ref="B5:B6"/>
    <mergeCell ref="B9:B10"/>
    <mergeCell ref="B11:B12"/>
    <mergeCell ref="B13:B14"/>
    <mergeCell ref="B15:B16"/>
    <mergeCell ref="C21:D21"/>
    <mergeCell ref="B17:B18"/>
    <mergeCell ref="B7:B8"/>
    <mergeCell ref="B19:B20"/>
    <mergeCell ref="A19:A20"/>
    <mergeCell ref="A17:A18"/>
    <mergeCell ref="A5:A6"/>
    <mergeCell ref="A7:A8"/>
    <mergeCell ref="A9:A10"/>
    <mergeCell ref="A13:A14"/>
    <mergeCell ref="A15:A16"/>
  </mergeCells>
  <phoneticPr fontId="0" type="noConversion"/>
  <pageMargins left="0.25" right="0.25" top="0.55312499999999998" bottom="0.75" header="0.3" footer="0.3"/>
  <pageSetup paperSize="9" scale="45" orientation="landscape" r:id="rId1"/>
  <headerFooter alignWithMargins="0">
    <oddHeader>&amp;C&amp;"Arial,Bold"&amp;18KNUST PROCUREMENT PLAN FOR CONSULTANCY SERVICES-2016-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FrontCover</vt:lpstr>
      <vt:lpstr>ACE Plan Goods 2020</vt:lpstr>
      <vt:lpstr>ACE Plan Works 2020</vt:lpstr>
      <vt:lpstr>ACE Consultancy Serv. 2020</vt:lpstr>
      <vt:lpstr>APPENDIX.</vt:lpstr>
      <vt:lpstr>ACE  Plan Tech. Services 2016</vt:lpstr>
      <vt:lpstr>'ACE  Plan Tech. Services 2016'!Print_Area</vt:lpstr>
      <vt:lpstr>'ACE Consultancy Serv. 2020'!Print_Area</vt:lpstr>
      <vt:lpstr>'ACE Plan Goods 2020'!Print_Area</vt:lpstr>
      <vt:lpstr>'ACE Plan Works 2020'!Print_Area</vt:lpstr>
      <vt:lpstr>FrontCover!Print_Area</vt:lpstr>
      <vt:lpstr>'ACE  Plan Tech. Services 2016'!Print_Titles</vt:lpstr>
      <vt:lpstr>'ACE Plan Goods 2020'!Print_Titles</vt:lpstr>
      <vt:lpstr>'ACE Plan Works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</dc:creator>
  <cp:lastModifiedBy>USER</cp:lastModifiedBy>
  <cp:lastPrinted>2019-02-14T18:01:27Z</cp:lastPrinted>
  <dcterms:created xsi:type="dcterms:W3CDTF">2004-09-23T09:02:48Z</dcterms:created>
  <dcterms:modified xsi:type="dcterms:W3CDTF">2021-01-28T13:36:49Z</dcterms:modified>
</cp:coreProperties>
</file>