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YEAR 2024\IFR 2024\"/>
    </mc:Choice>
  </mc:AlternateContent>
  <xr:revisionPtr revIDLastSave="0" documentId="13_ncr:1_{E4C2F17D-6601-4E24-8695-55E6B5353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urces and Uses of Funds" sheetId="4" r:id="rId1"/>
    <sheet name="uses of fund by component" sheetId="8" r:id="rId2"/>
    <sheet name="Committed Fund by component" sheetId="10" r:id="rId3"/>
    <sheet name="NOTES" sheetId="16" r:id="rId4"/>
    <sheet name="EEP" sheetId="12" r:id="rId5"/>
    <sheet name="DISBURSEMENT " sheetId="18" r:id="rId6"/>
  </sheets>
  <calcPr calcId="191029"/>
</workbook>
</file>

<file path=xl/calcChain.xml><?xml version="1.0" encoding="utf-8"?>
<calcChain xmlns="http://schemas.openxmlformats.org/spreadsheetml/2006/main">
  <c r="D10" i="12" l="1"/>
  <c r="F10" i="12" s="1"/>
  <c r="D9" i="12"/>
  <c r="F9" i="12" s="1"/>
  <c r="D8" i="12"/>
  <c r="F8" i="12" s="1"/>
  <c r="D7" i="12"/>
  <c r="F7" i="12" s="1"/>
  <c r="F6" i="12"/>
  <c r="D6" i="12"/>
  <c r="F5" i="12"/>
  <c r="D5" i="12"/>
  <c r="D12" i="16"/>
  <c r="D10" i="16"/>
  <c r="D27" i="16"/>
  <c r="D39" i="16"/>
  <c r="C3" i="18"/>
  <c r="D19" i="16"/>
  <c r="F27" i="4"/>
  <c r="F39" i="4" l="1"/>
  <c r="F38" i="4"/>
  <c r="F37" i="4"/>
  <c r="F36" i="4"/>
  <c r="F35" i="4"/>
  <c r="F34" i="4"/>
  <c r="F33" i="4"/>
  <c r="E39" i="4"/>
  <c r="E38" i="4"/>
  <c r="E37" i="4"/>
  <c r="E36" i="4"/>
  <c r="E35" i="4"/>
  <c r="E34" i="4"/>
  <c r="E33" i="4"/>
  <c r="C32" i="8" l="1"/>
  <c r="C47" i="8" l="1"/>
  <c r="D14" i="16" l="1"/>
  <c r="F11" i="12" l="1"/>
  <c r="F12" i="12"/>
  <c r="F13" i="12"/>
  <c r="F14" i="12"/>
  <c r="F15" i="12"/>
  <c r="F16" i="12"/>
  <c r="D6" i="16"/>
  <c r="D36" i="16" l="1"/>
  <c r="D33" i="16"/>
  <c r="D23" i="16"/>
  <c r="B17" i="12" l="1"/>
  <c r="D17" i="12" l="1"/>
  <c r="F17" i="12"/>
  <c r="C40" i="8" l="1"/>
  <c r="D34" i="4" s="1"/>
  <c r="C76" i="8" l="1"/>
  <c r="D38" i="4" l="1"/>
  <c r="D30" i="16" l="1"/>
  <c r="D41" i="16"/>
  <c r="D16" i="16" l="1"/>
  <c r="D25" i="10" l="1"/>
  <c r="C25" i="10"/>
  <c r="D52" i="4" s="1"/>
  <c r="D25" i="16"/>
  <c r="D23" i="4" l="1"/>
  <c r="D30" i="10" l="1"/>
  <c r="C30" i="10"/>
  <c r="D53" i="4" s="1"/>
  <c r="H30" i="10"/>
  <c r="G30" i="10"/>
  <c r="F30" i="10"/>
  <c r="E30" i="10"/>
  <c r="E53" i="4" l="1"/>
  <c r="F53" i="4" s="1"/>
  <c r="C85" i="8"/>
  <c r="D39" i="4" s="1"/>
  <c r="C29" i="8" l="1"/>
  <c r="D33" i="4" s="1"/>
  <c r="E27" i="4"/>
  <c r="D35" i="4" l="1"/>
  <c r="C62" i="8"/>
  <c r="D37" i="4" s="1"/>
  <c r="C54" i="8" l="1"/>
  <c r="C96" i="8" l="1"/>
  <c r="D36" i="4"/>
  <c r="D76" i="8"/>
  <c r="E76" i="8"/>
  <c r="D40" i="8"/>
  <c r="E40" i="8"/>
  <c r="F23" i="4"/>
  <c r="E23" i="4"/>
  <c r="E29" i="4" s="1"/>
  <c r="F29" i="4"/>
  <c r="B3" i="18" s="1"/>
  <c r="D54" i="8"/>
  <c r="D42" i="10"/>
  <c r="C42" i="10"/>
  <c r="E40" i="10"/>
  <c r="E39" i="10"/>
  <c r="G25" i="10"/>
  <c r="F25" i="10"/>
  <c r="C47" i="10"/>
  <c r="H25" i="10"/>
  <c r="E25" i="10"/>
  <c r="D29" i="8"/>
  <c r="D47" i="8"/>
  <c r="D62" i="8"/>
  <c r="D85" i="8"/>
  <c r="E54" i="8"/>
  <c r="E46" i="4"/>
  <c r="E44" i="4"/>
  <c r="E62" i="8"/>
  <c r="E88" i="8"/>
  <c r="E89" i="8"/>
  <c r="D29" i="4"/>
  <c r="E47" i="8"/>
  <c r="E85" i="8"/>
  <c r="D91" i="8"/>
  <c r="C91" i="8"/>
  <c r="E29" i="8"/>
  <c r="D41" i="4" l="1"/>
  <c r="F41" i="4"/>
  <c r="B4" i="18" s="1"/>
  <c r="C4" i="18" s="1"/>
  <c r="E52" i="4"/>
  <c r="E56" i="4" s="1"/>
  <c r="D47" i="10"/>
  <c r="E42" i="10"/>
  <c r="E91" i="8"/>
  <c r="D96" i="8"/>
  <c r="D56" i="4"/>
  <c r="F52" i="4" l="1"/>
  <c r="F56" i="4" s="1"/>
  <c r="E47" i="10"/>
  <c r="E41" i="4"/>
  <c r="E42" i="4" s="1"/>
  <c r="E57" i="4" s="1"/>
  <c r="D43" i="16"/>
  <c r="D45" i="4"/>
  <c r="D42" i="4" l="1"/>
  <c r="D57" i="4" s="1"/>
  <c r="D47" i="4"/>
  <c r="D58" i="4" s="1"/>
  <c r="D46" i="16" l="1"/>
  <c r="F45" i="4"/>
  <c r="F47" i="4" s="1"/>
  <c r="F58" i="4" s="1"/>
  <c r="F42" i="4"/>
  <c r="E45" i="4"/>
  <c r="F57" i="4" l="1"/>
  <c r="E47" i="4"/>
  <c r="E58" i="4" s="1"/>
</calcChain>
</file>

<file path=xl/sharedStrings.xml><?xml version="1.0" encoding="utf-8"?>
<sst xmlns="http://schemas.openxmlformats.org/spreadsheetml/2006/main" count="183" uniqueCount="143">
  <si>
    <t>Total</t>
  </si>
  <si>
    <t>Expenditure</t>
  </si>
  <si>
    <t>Sources of Fund</t>
  </si>
  <si>
    <t>Add Receipts</t>
  </si>
  <si>
    <t>Total Financing</t>
  </si>
  <si>
    <t>Total Closing Cash Balance</t>
  </si>
  <si>
    <t>Actual</t>
  </si>
  <si>
    <t>Planned</t>
  </si>
  <si>
    <t>Variance</t>
  </si>
  <si>
    <t>Others</t>
  </si>
  <si>
    <t>Project</t>
  </si>
  <si>
    <t>Revised</t>
  </si>
  <si>
    <t>PAD</t>
  </si>
  <si>
    <t>Closing Balances</t>
  </si>
  <si>
    <t>Total Uses of Funds by Components</t>
  </si>
  <si>
    <t>Sub Total</t>
  </si>
  <si>
    <t>Explanation of</t>
  </si>
  <si>
    <t xml:space="preserve">PAD /Life of </t>
  </si>
  <si>
    <t>Financial Year End</t>
  </si>
  <si>
    <t>Cummulative for</t>
  </si>
  <si>
    <t xml:space="preserve">Cummulative for  </t>
  </si>
  <si>
    <t>Statement of Sources and Uses of Funds</t>
  </si>
  <si>
    <t>AFRICA HIGHER EDUCATION CENTERS OF EXCELLENCE PROJECT (126974)</t>
  </si>
  <si>
    <t>World Bank IDA Funds</t>
  </si>
  <si>
    <t>Uses of Funds (Breakdown)</t>
  </si>
  <si>
    <t>AFRICA HIGHER EDUCATION CENTERS OF EXCELLENCE PROJECT</t>
  </si>
  <si>
    <t xml:space="preserve">Grand Total Uses of Funds </t>
  </si>
  <si>
    <t xml:space="preserve">Less:  ACE Expenditure </t>
  </si>
  <si>
    <t>Government Funds</t>
  </si>
  <si>
    <t>(USD)</t>
  </si>
  <si>
    <t>Contingency</t>
  </si>
  <si>
    <t>USD</t>
  </si>
  <si>
    <t>1.0 REGIONAL CAPACITY TRAINING</t>
  </si>
  <si>
    <t>2.0 LEARNING AND TEACHING ENVIRONMENT</t>
  </si>
  <si>
    <t>4.0 ACADEMIC PARTNERSHIP</t>
  </si>
  <si>
    <t>7.0 CENTRE VISIBILITY</t>
  </si>
  <si>
    <t>TOTAL</t>
  </si>
  <si>
    <t>Eligible Expenditure Program (reimbursement)          Salaries… ….</t>
  </si>
  <si>
    <t>IN GHS</t>
  </si>
  <si>
    <t>IN USD</t>
  </si>
  <si>
    <t>IN SDR</t>
  </si>
  <si>
    <t>GHS (Equiv.)</t>
  </si>
  <si>
    <t>Official Monthly average exchange rate (GHS to USD)</t>
  </si>
  <si>
    <t>IMF Exchange rate monthly average USD to SDR</t>
  </si>
  <si>
    <t>SDR</t>
  </si>
  <si>
    <t>Note</t>
  </si>
  <si>
    <t>Total Expenditure +  IDA Share(GHS) =IDA Cumm (GHS)</t>
  </si>
  <si>
    <t>Total Funds committed</t>
  </si>
  <si>
    <t>Committed Funds</t>
  </si>
  <si>
    <t>NB:</t>
  </si>
  <si>
    <t>* TOTAL USES OF FUNDS( Funds used + committed funds)</t>
  </si>
  <si>
    <t xml:space="preserve">SCHOLARSHIP </t>
  </si>
  <si>
    <t>Annex to IFR: Notes on Expenditures</t>
  </si>
  <si>
    <t>Consultant  and Travel Costs</t>
  </si>
  <si>
    <t>Consultant Costs, including project implementation and administration staff</t>
  </si>
  <si>
    <t>Travel, Accommodation,  and Per Diem</t>
  </si>
  <si>
    <t>Travel and Accomodation</t>
  </si>
  <si>
    <t xml:space="preserve">Per Diem </t>
  </si>
  <si>
    <t>i.</t>
  </si>
  <si>
    <t>International travel</t>
  </si>
  <si>
    <t>ii.</t>
  </si>
  <si>
    <t>Domestic travel</t>
  </si>
  <si>
    <t>Total (Travel, Accommodation, and Per Diem)</t>
  </si>
  <si>
    <t>Training and conference fees</t>
  </si>
  <si>
    <t>Goods and equipment</t>
  </si>
  <si>
    <t xml:space="preserve">Learning and Research Equipment </t>
  </si>
  <si>
    <t>Vehicles</t>
  </si>
  <si>
    <t>Other goods incl. reagents</t>
  </si>
  <si>
    <t>Total Goods and Equipment</t>
  </si>
  <si>
    <t>Scholarship Payments</t>
  </si>
  <si>
    <t>ACE Hosted Workshops and Seminars</t>
  </si>
  <si>
    <t>Workshops and Seminars</t>
  </si>
  <si>
    <t>Civil Works</t>
  </si>
  <si>
    <t>Civil works, including rehabilitation and new construction</t>
  </si>
  <si>
    <t>Marketing, Communication, and Recruitment</t>
  </si>
  <si>
    <t>Communication and Marketing, including website</t>
  </si>
  <si>
    <t>General Expenses</t>
  </si>
  <si>
    <t>Operating costs including utilities, banking fees etc.</t>
  </si>
  <si>
    <t xml:space="preserve">Other </t>
  </si>
  <si>
    <t>GRAND TOTAL</t>
  </si>
  <si>
    <t>Learning and Teaching Environment</t>
  </si>
  <si>
    <t>Regional Research Capacity Building</t>
  </si>
  <si>
    <t>Academic Partnership</t>
  </si>
  <si>
    <t>Industrial Partnership</t>
  </si>
  <si>
    <t>Governace and Administration</t>
  </si>
  <si>
    <t>Centre Visibility</t>
  </si>
  <si>
    <t>Regional Capacity Training</t>
  </si>
  <si>
    <t>REGIONAL CAPACITY TRAINING</t>
  </si>
  <si>
    <t>COMMITTED FUNDS HERE REFERS TO CONTRACTS OR SCHORLARSHIPS SIGNED AND AWAITING COMPLETION OF THE AGREED MILESTONES/TARGETS BEFORE PAYMENTS.</t>
  </si>
  <si>
    <t>5 INDUSTRAIL PARTNERSHIP</t>
  </si>
  <si>
    <t>Desription</t>
  </si>
  <si>
    <t>Amount (USD)</t>
  </si>
  <si>
    <t>% of Award (USD)</t>
  </si>
  <si>
    <t>Grant Budget (Award)</t>
  </si>
  <si>
    <t xml:space="preserve">Cumulative Disbursement </t>
  </si>
  <si>
    <t xml:space="preserve">Cumulative Expenditure </t>
  </si>
  <si>
    <t>4.1 STUDENT INTERNSHIPS EXPENSES</t>
  </si>
  <si>
    <t>KNUST ENGINEERING EDUCATION PROJECT (KEEP) - KUMASI</t>
  </si>
  <si>
    <t xml:space="preserve">KNUST ENGINEERING EDUCATION PROJECT (KEEP) - KUMASI </t>
  </si>
  <si>
    <t xml:space="preserve">LEARNING AND TEACHING ENVIRONMENT </t>
  </si>
  <si>
    <t>INTERNATIONAL ACCREDITATION</t>
  </si>
  <si>
    <t xml:space="preserve">Learning and Teaching evironment </t>
  </si>
  <si>
    <t>3.0 REGIONAL RESEARCH CAPACITY BUILDING</t>
  </si>
  <si>
    <t>6.1 BANK CHARGES</t>
  </si>
  <si>
    <t>6.0 GOVERNANCE AND ADMINISTRATION</t>
  </si>
  <si>
    <t>6.2 MANAGEMENT AND BOARD MEETINGS</t>
  </si>
  <si>
    <t>6.3 FOREIGN TRAVEL AND SUBSISTENCE</t>
  </si>
  <si>
    <t>6.5 LOCAL TRAVEL AND SUBSISTENCE</t>
  </si>
  <si>
    <t>6.7 PRINTING &amp; STATIONERY</t>
  </si>
  <si>
    <t>6.8 WAGES &amp; SALARIES</t>
  </si>
  <si>
    <t>6.10 OFFICE EQUIPMENT</t>
  </si>
  <si>
    <t>6.6 CALL CREDITS AND OFFICE EXPENSES</t>
  </si>
  <si>
    <t>6.9 WORKSHOPS AND SEMINARS</t>
  </si>
  <si>
    <t>7.1 ENDOWNMENT FUND EXPENSES</t>
  </si>
  <si>
    <t>LABORATORY EQUIPMENT &amp; FURNITURE</t>
  </si>
  <si>
    <t>1.1 POST GRADUATE STUDENTS TRAINING FEES</t>
  </si>
  <si>
    <t>1.2 POST GRADUATE STUDENTS ACCOMMODATION</t>
  </si>
  <si>
    <t>1.3 POST GRADUATE STUDENTS STIPENDS</t>
  </si>
  <si>
    <t>1.4.NON-TAXABLE RESEARCH SUPPORT EXPENSES</t>
  </si>
  <si>
    <t xml:space="preserve">2.4 FURNITURE FOR CLASS ROOMS </t>
  </si>
  <si>
    <t>3.1 ACE WORKSHOPS AND CONFERENCES EXPENSES</t>
  </si>
  <si>
    <t>4.2 FACULTY AND STAFF DEVELOPMENT AND SKILL TRAINING</t>
  </si>
  <si>
    <t>5.1  INNOVATION LANE  EXPENSES</t>
  </si>
  <si>
    <t>7.2 VISIBILITY AND  PUBLICATIONS EXPENSES</t>
  </si>
  <si>
    <t>2.3 RESEARCH LABORATORY EQUIPMENT</t>
  </si>
  <si>
    <t>Semi-Annual Period ending 31st Dec, 2022</t>
  </si>
  <si>
    <t>3.2 STRATEGIC PARTNERSHIP EXPENSES</t>
  </si>
  <si>
    <t>KNUST-TRECK, AFRICA CENTER OF EXCELLENCE</t>
  </si>
  <si>
    <t xml:space="preserve">EEP is defined as the salaries for the academic, technical and </t>
  </si>
  <si>
    <t>administrative personnel for the Faculties supporting the ACE plus up to 25% of the salaries for the university’s general administration</t>
  </si>
  <si>
    <t>2.2 CONSTRUCTION &amp; RENOVATION OF RESEARCH LABS</t>
  </si>
  <si>
    <t>2.1 ELECTRICALS,WORKS AND REPAIRS</t>
  </si>
  <si>
    <t>6.11 AUDIT EXPENSES</t>
  </si>
  <si>
    <t>Semi-Annual Period ending 31st December, 2023</t>
  </si>
  <si>
    <t>6,12 VEHICLE SERVICING AND FUEL</t>
  </si>
  <si>
    <t>for the semi-annual period ending 30th June, 2024</t>
  </si>
  <si>
    <t>Semi-Annual Period ending 30th June, 2024</t>
  </si>
  <si>
    <t>Financial Year End (1st Jan.- 30th June. 2024)</t>
  </si>
  <si>
    <t>Start of Project to Reporting date (1st Jan. 2019 - 30th June 2024)</t>
  </si>
  <si>
    <t>1.5. INTERNATIONAL ACCREDITATION EXPENSES</t>
  </si>
  <si>
    <t>Opening Cash Balance (1st January, 2024)</t>
  </si>
  <si>
    <t>The schedule below provide additional details on expenditures summarized in the Sources and Uses of Funds covering the period  1st January 2024 to 30th June, 2024.</t>
  </si>
  <si>
    <t>January to June,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</si>
</sst>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mmmm\ yyyy"/>
    <numFmt numFmtId="167" formatCode="_([$USD]\ * #,##0.00_);_([$USD]\ * \(#,##0.00\);_([$USD]\ * &quot;-&quot;??_);_(@_)"/>
    <numFmt numFmtId="168" formatCode="_-* #,##0.00\ &quot;€&quot;_-;\-* #,##0.00\ &quot;€&quot;_-;_-* &quot;-&quot;??\ &quot;€&quot;_-;_-@_-"/>
    <numFmt numFmtId="169" formatCode="[$-40C]mmm\-yy;@"/>
    <numFmt numFmtId="170" formatCode="_(* #,##0.0000_);_(* \(#,##0.0000\);_(* &quot;-&quot;??_);_(@_)"/>
    <numFmt numFmtId="171" formatCode="_-* #,##0.0000_-;\-* #,##0.0000_-;_-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006100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3"/>
      <name val="Cambria"/>
      <family val="2"/>
      <scheme val="major"/>
    </font>
    <font>
      <b/>
      <sz val="18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2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21" fillId="11" borderId="35" applyNumberFormat="0" applyFont="0" applyAlignment="0" applyProtection="0"/>
    <xf numFmtId="0" fontId="21" fillId="11" borderId="35" applyNumberFormat="0" applyFont="0" applyAlignment="0" applyProtection="0"/>
    <xf numFmtId="0" fontId="21" fillId="11" borderId="35" applyNumberFormat="0" applyFont="0" applyAlignment="0" applyProtection="0"/>
    <xf numFmtId="0" fontId="21" fillId="11" borderId="35" applyNumberFormat="0" applyFont="0" applyAlignment="0" applyProtection="0"/>
    <xf numFmtId="0" fontId="20" fillId="11" borderId="35" applyNumberFormat="0" applyFon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8" borderId="0" applyNumberFormat="0" applyBorder="0" applyAlignment="0" applyProtection="0"/>
    <xf numFmtId="0" fontId="26" fillId="9" borderId="3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30" fillId="0" borderId="36" applyNumberFormat="0" applyFill="0" applyAlignment="0" applyProtection="0"/>
    <xf numFmtId="0" fontId="19" fillId="10" borderId="34" applyNumberFormat="0" applyAlignment="0" applyProtection="0"/>
    <xf numFmtId="164" fontId="1" fillId="0" borderId="0" applyFont="0" applyFill="0" applyBorder="0" applyAlignment="0" applyProtection="0"/>
    <xf numFmtId="0" fontId="31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/>
    <xf numFmtId="0" fontId="0" fillId="2" borderId="11" xfId="0" applyFill="1" applyBorder="1"/>
    <xf numFmtId="0" fontId="0" fillId="2" borderId="3" xfId="0" applyFill="1" applyBorder="1"/>
    <xf numFmtId="0" fontId="0" fillId="2" borderId="5" xfId="0" applyFill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3" fillId="0" borderId="14" xfId="0" applyFont="1" applyBorder="1"/>
    <xf numFmtId="0" fontId="3" fillId="2" borderId="11" xfId="0" applyFont="1" applyFill="1" applyBorder="1"/>
    <xf numFmtId="0" fontId="0" fillId="0" borderId="15" xfId="0" applyBorder="1"/>
    <xf numFmtId="0" fontId="3" fillId="0" borderId="0" xfId="0" applyFont="1" applyAlignment="1">
      <alignment horizontal="right"/>
    </xf>
    <xf numFmtId="0" fontId="0" fillId="0" borderId="16" xfId="0" applyBorder="1"/>
    <xf numFmtId="0" fontId="5" fillId="0" borderId="16" xfId="0" applyFont="1" applyBorder="1"/>
    <xf numFmtId="0" fontId="3" fillId="0" borderId="17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43" fontId="0" fillId="0" borderId="8" xfId="0" applyNumberFormat="1" applyBorder="1"/>
    <xf numFmtId="43" fontId="0" fillId="0" borderId="6" xfId="0" applyNumberFormat="1" applyBorder="1"/>
    <xf numFmtId="0" fontId="3" fillId="0" borderId="18" xfId="0" applyFont="1" applyBorder="1"/>
    <xf numFmtId="0" fontId="3" fillId="0" borderId="21" xfId="0" applyFont="1" applyBorder="1" applyAlignment="1">
      <alignment horizontal="left"/>
    </xf>
    <xf numFmtId="43" fontId="0" fillId="0" borderId="18" xfId="0" applyNumberFormat="1" applyBorder="1"/>
    <xf numFmtId="43" fontId="3" fillId="0" borderId="19" xfId="0" applyNumberFormat="1" applyFont="1" applyBorder="1"/>
    <xf numFmtId="43" fontId="0" fillId="0" borderId="7" xfId="0" applyNumberFormat="1" applyBorder="1"/>
    <xf numFmtId="43" fontId="0" fillId="0" borderId="12" xfId="0" applyNumberFormat="1" applyBorder="1" applyAlignment="1">
      <alignment horizontal="right"/>
    </xf>
    <xf numFmtId="43" fontId="0" fillId="0" borderId="12" xfId="0" applyNumberFormat="1" applyBorder="1"/>
    <xf numFmtId="43" fontId="0" fillId="2" borderId="3" xfId="0" applyNumberFormat="1" applyFill="1" applyBorder="1"/>
    <xf numFmtId="43" fontId="3" fillId="0" borderId="12" xfId="1" applyFont="1" applyBorder="1" applyAlignment="1">
      <alignment horizontal="right"/>
    </xf>
    <xf numFmtId="43" fontId="0" fillId="0" borderId="6" xfId="1" applyFont="1" applyBorder="1"/>
    <xf numFmtId="43" fontId="0" fillId="0" borderId="3" xfId="0" applyNumberFormat="1" applyBorder="1"/>
    <xf numFmtId="43" fontId="0" fillId="0" borderId="6" xfId="1" applyFont="1" applyFill="1" applyBorder="1"/>
    <xf numFmtId="43" fontId="3" fillId="0" borderId="22" xfId="1" applyFont="1" applyBorder="1"/>
    <xf numFmtId="43" fontId="3" fillId="2" borderId="11" xfId="0" applyNumberFormat="1" applyFont="1" applyFill="1" applyBorder="1"/>
    <xf numFmtId="43" fontId="3" fillId="0" borderId="6" xfId="1" applyFont="1" applyBorder="1"/>
    <xf numFmtId="43" fontId="7" fillId="0" borderId="6" xfId="1" applyFont="1" applyBorder="1"/>
    <xf numFmtId="0" fontId="2" fillId="0" borderId="2" xfId="0" applyFont="1" applyBorder="1"/>
    <xf numFmtId="43" fontId="3" fillId="0" borderId="12" xfId="0" applyNumberFormat="1" applyFont="1" applyBorder="1"/>
    <xf numFmtId="0" fontId="3" fillId="0" borderId="15" xfId="0" applyFont="1" applyBorder="1"/>
    <xf numFmtId="0" fontId="3" fillId="0" borderId="13" xfId="0" applyFont="1" applyBorder="1"/>
    <xf numFmtId="0" fontId="2" fillId="0" borderId="6" xfId="0" applyFont="1" applyBorder="1"/>
    <xf numFmtId="0" fontId="2" fillId="0" borderId="2" xfId="0" applyFont="1" applyBorder="1" applyAlignment="1">
      <alignment horizontal="center" wrapText="1"/>
    </xf>
    <xf numFmtId="3" fontId="2" fillId="0" borderId="6" xfId="0" applyNumberFormat="1" applyFont="1" applyBorder="1"/>
    <xf numFmtId="0" fontId="8" fillId="0" borderId="6" xfId="0" applyFont="1" applyBorder="1"/>
    <xf numFmtId="0" fontId="2" fillId="0" borderId="0" xfId="0" applyFont="1"/>
    <xf numFmtId="43" fontId="3" fillId="0" borderId="6" xfId="0" applyNumberFormat="1" applyFont="1" applyBorder="1"/>
    <xf numFmtId="0" fontId="3" fillId="0" borderId="6" xfId="0" applyFont="1" applyBorder="1"/>
    <xf numFmtId="0" fontId="0" fillId="0" borderId="19" xfId="0" applyBorder="1"/>
    <xf numFmtId="0" fontId="0" fillId="0" borderId="23" xfId="0" applyBorder="1"/>
    <xf numFmtId="0" fontId="8" fillId="0" borderId="6" xfId="2" applyFont="1" applyBorder="1"/>
    <xf numFmtId="43" fontId="2" fillId="0" borderId="6" xfId="1" applyFont="1" applyBorder="1"/>
    <xf numFmtId="0" fontId="3" fillId="0" borderId="24" xfId="0" applyFont="1" applyBorder="1"/>
    <xf numFmtId="43" fontId="3" fillId="0" borderId="25" xfId="1" applyFont="1" applyBorder="1"/>
    <xf numFmtId="0" fontId="0" fillId="0" borderId="20" xfId="0" applyBorder="1"/>
    <xf numFmtId="0" fontId="7" fillId="0" borderId="6" xfId="0" applyFont="1" applyBorder="1"/>
    <xf numFmtId="43" fontId="3" fillId="0" borderId="19" xfId="1" applyFont="1" applyBorder="1"/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166" fontId="0" fillId="0" borderId="6" xfId="0" applyNumberFormat="1" applyBorder="1" applyAlignment="1">
      <alignment horizontal="right"/>
    </xf>
    <xf numFmtId="43" fontId="0" fillId="4" borderId="6" xfId="0" applyNumberFormat="1" applyFill="1" applyBorder="1"/>
    <xf numFmtId="43" fontId="0" fillId="0" borderId="0" xfId="0" applyNumberFormat="1"/>
    <xf numFmtId="0" fontId="10" fillId="0" borderId="6" xfId="0" applyFont="1" applyBorder="1" applyAlignment="1">
      <alignment horizontal="center"/>
    </xf>
    <xf numFmtId="43" fontId="10" fillId="3" borderId="28" xfId="0" applyNumberFormat="1" applyFont="1" applyFill="1" applyBorder="1"/>
    <xf numFmtId="44" fontId="10" fillId="3" borderId="27" xfId="0" applyNumberFormat="1" applyFont="1" applyFill="1" applyBorder="1"/>
    <xf numFmtId="43" fontId="10" fillId="3" borderId="27" xfId="0" applyNumberFormat="1" applyFont="1" applyFill="1" applyBorder="1"/>
    <xf numFmtId="0" fontId="10" fillId="0" borderId="0" xfId="0" applyFont="1" applyAlignment="1">
      <alignment horizontal="center"/>
    </xf>
    <xf numFmtId="43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0" fillId="6" borderId="6" xfId="0" applyFill="1" applyBorder="1"/>
    <xf numFmtId="43" fontId="0" fillId="6" borderId="6" xfId="0" applyNumberFormat="1" applyFill="1" applyBorder="1"/>
    <xf numFmtId="43" fontId="0" fillId="6" borderId="0" xfId="0" applyNumberFormat="1" applyFill="1"/>
    <xf numFmtId="0" fontId="5" fillId="4" borderId="0" xfId="0" applyFont="1" applyFill="1"/>
    <xf numFmtId="0" fontId="0" fillId="4" borderId="0" xfId="0" applyFill="1"/>
    <xf numFmtId="0" fontId="5" fillId="4" borderId="16" xfId="0" applyFont="1" applyFill="1" applyBorder="1"/>
    <xf numFmtId="0" fontId="0" fillId="4" borderId="16" xfId="0" applyFill="1" applyBorder="1"/>
    <xf numFmtId="0" fontId="2" fillId="4" borderId="0" xfId="0" applyFont="1" applyFill="1"/>
    <xf numFmtId="0" fontId="3" fillId="4" borderId="0" xfId="0" applyFont="1" applyFill="1"/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11" xfId="0" applyFill="1" applyBorder="1"/>
    <xf numFmtId="0" fontId="0" fillId="4" borderId="4" xfId="0" applyFill="1" applyBorder="1"/>
    <xf numFmtId="0" fontId="0" fillId="4" borderId="5" xfId="0" applyFill="1" applyBorder="1"/>
    <xf numFmtId="0" fontId="3" fillId="4" borderId="6" xfId="0" applyFont="1" applyFill="1" applyBorder="1" applyAlignment="1">
      <alignment horizontal="left"/>
    </xf>
    <xf numFmtId="0" fontId="0" fillId="4" borderId="6" xfId="0" applyFill="1" applyBorder="1"/>
    <xf numFmtId="0" fontId="2" fillId="4" borderId="6" xfId="0" applyFont="1" applyFill="1" applyBorder="1"/>
    <xf numFmtId="43" fontId="0" fillId="4" borderId="6" xfId="1" applyFont="1" applyFill="1" applyBorder="1"/>
    <xf numFmtId="0" fontId="3" fillId="4" borderId="6" xfId="0" applyFont="1" applyFill="1" applyBorder="1"/>
    <xf numFmtId="43" fontId="3" fillId="4" borderId="6" xfId="1" applyFont="1" applyFill="1" applyBorder="1" applyAlignment="1">
      <alignment horizontal="right"/>
    </xf>
    <xf numFmtId="43" fontId="3" fillId="4" borderId="6" xfId="0" applyNumberFormat="1" applyFont="1" applyFill="1" applyBorder="1"/>
    <xf numFmtId="43" fontId="3" fillId="4" borderId="6" xfId="1" applyFont="1" applyFill="1" applyBorder="1"/>
    <xf numFmtId="43" fontId="2" fillId="4" borderId="6" xfId="1" applyFont="1" applyFill="1" applyBorder="1"/>
    <xf numFmtId="0" fontId="0" fillId="0" borderId="18" xfId="0" applyBorder="1"/>
    <xf numFmtId="0" fontId="2" fillId="0" borderId="18" xfId="0" applyFont="1" applyBorder="1"/>
    <xf numFmtId="0" fontId="2" fillId="0" borderId="8" xfId="0" applyFont="1" applyBorder="1"/>
    <xf numFmtId="0" fontId="3" fillId="7" borderId="6" xfId="0" applyFont="1" applyFill="1" applyBorder="1"/>
    <xf numFmtId="0" fontId="0" fillId="7" borderId="6" xfId="0" applyFill="1" applyBorder="1"/>
    <xf numFmtId="0" fontId="3" fillId="7" borderId="7" xfId="0" applyFont="1" applyFill="1" applyBorder="1"/>
    <xf numFmtId="43" fontId="3" fillId="7" borderId="6" xfId="0" applyNumberFormat="1" applyFont="1" applyFill="1" applyBorder="1"/>
    <xf numFmtId="0" fontId="13" fillId="7" borderId="6" xfId="0" applyFont="1" applyFill="1" applyBorder="1"/>
    <xf numFmtId="43" fontId="14" fillId="7" borderId="6" xfId="0" applyNumberFormat="1" applyFont="1" applyFill="1" applyBorder="1"/>
    <xf numFmtId="164" fontId="0" fillId="0" borderId="0" xfId="0" applyNumberFormat="1"/>
    <xf numFmtId="0" fontId="33" fillId="0" borderId="0" xfId="0" applyFont="1"/>
    <xf numFmtId="0" fontId="34" fillId="0" borderId="0" xfId="0" applyFont="1"/>
    <xf numFmtId="3" fontId="34" fillId="0" borderId="0" xfId="0" applyNumberFormat="1" applyFont="1"/>
    <xf numFmtId="3" fontId="35" fillId="37" borderId="0" xfId="0" applyNumberFormat="1" applyFont="1" applyFill="1" applyAlignment="1">
      <alignment horizontal="left" vertical="top" wrapText="1"/>
    </xf>
    <xf numFmtId="0" fontId="36" fillId="0" borderId="0" xfId="0" applyFont="1"/>
    <xf numFmtId="3" fontId="34" fillId="0" borderId="0" xfId="0" applyNumberFormat="1" applyFont="1" applyAlignment="1">
      <alignment horizontal="right"/>
    </xf>
    <xf numFmtId="43" fontId="33" fillId="0" borderId="37" xfId="1" applyFont="1" applyBorder="1"/>
    <xf numFmtId="43" fontId="34" fillId="0" borderId="0" xfId="1" applyFont="1" applyAlignment="1">
      <alignment horizontal="right"/>
    </xf>
    <xf numFmtId="43" fontId="34" fillId="0" borderId="37" xfId="1" applyFont="1" applyBorder="1" applyAlignment="1">
      <alignment horizontal="right"/>
    </xf>
    <xf numFmtId="43" fontId="34" fillId="0" borderId="37" xfId="1" applyFont="1" applyBorder="1"/>
    <xf numFmtId="43" fontId="34" fillId="0" borderId="0" xfId="1" applyFont="1"/>
    <xf numFmtId="43" fontId="34" fillId="0" borderId="0" xfId="1" applyFont="1" applyBorder="1"/>
    <xf numFmtId="43" fontId="33" fillId="0" borderId="0" xfId="1" applyFont="1"/>
    <xf numFmtId="43" fontId="33" fillId="0" borderId="0" xfId="1" applyFont="1" applyBorder="1"/>
    <xf numFmtId="43" fontId="33" fillId="0" borderId="0" xfId="1" applyFont="1" applyAlignment="1">
      <alignment horizontal="right"/>
    </xf>
    <xf numFmtId="43" fontId="34" fillId="0" borderId="37" xfId="1" applyFont="1" applyFill="1" applyBorder="1"/>
    <xf numFmtId="164" fontId="0" fillId="0" borderId="6" xfId="0" applyNumberFormat="1" applyBorder="1"/>
    <xf numFmtId="43" fontId="0" fillId="2" borderId="0" xfId="0" applyNumberFormat="1" applyFill="1"/>
    <xf numFmtId="43" fontId="3" fillId="0" borderId="15" xfId="0" applyNumberFormat="1" applyFont="1" applyBorder="1"/>
    <xf numFmtId="0" fontId="0" fillId="2" borderId="4" xfId="0" applyFill="1" applyBorder="1"/>
    <xf numFmtId="43" fontId="3" fillId="7" borderId="23" xfId="0" applyNumberFormat="1" applyFont="1" applyFill="1" applyBorder="1"/>
    <xf numFmtId="0" fontId="0" fillId="0" borderId="7" xfId="0" applyBorder="1"/>
    <xf numFmtId="43" fontId="0" fillId="0" borderId="15" xfId="0" applyNumberFormat="1" applyBorder="1"/>
    <xf numFmtId="164" fontId="0" fillId="0" borderId="21" xfId="0" applyNumberFormat="1" applyBorder="1"/>
    <xf numFmtId="164" fontId="3" fillId="0" borderId="21" xfId="0" applyNumberFormat="1" applyFont="1" applyBorder="1"/>
    <xf numFmtId="43" fontId="3" fillId="0" borderId="7" xfId="0" applyNumberFormat="1" applyFont="1" applyBorder="1"/>
    <xf numFmtId="43" fontId="3" fillId="0" borderId="21" xfId="0" applyNumberFormat="1" applyFont="1" applyBorder="1"/>
    <xf numFmtId="164" fontId="3" fillId="0" borderId="7" xfId="0" applyNumberFormat="1" applyFont="1" applyBorder="1"/>
    <xf numFmtId="0" fontId="37" fillId="5" borderId="8" xfId="0" applyFont="1" applyFill="1" applyBorder="1"/>
    <xf numFmtId="43" fontId="38" fillId="5" borderId="6" xfId="0" applyNumberFormat="1" applyFont="1" applyFill="1" applyBorder="1"/>
    <xf numFmtId="164" fontId="38" fillId="5" borderId="6" xfId="0" applyNumberFormat="1" applyFont="1" applyFill="1" applyBorder="1"/>
    <xf numFmtId="0" fontId="2" fillId="0" borderId="18" xfId="0" applyFont="1" applyBorder="1" applyAlignment="1">
      <alignment horizontal="center" wrapText="1"/>
    </xf>
    <xf numFmtId="43" fontId="33" fillId="0" borderId="0" xfId="0" applyNumberFormat="1" applyFont="1"/>
    <xf numFmtId="43" fontId="0" fillId="0" borderId="0" xfId="1" applyFont="1"/>
    <xf numFmtId="43" fontId="2" fillId="7" borderId="6" xfId="1" applyFont="1" applyFill="1" applyBorder="1"/>
    <xf numFmtId="43" fontId="2" fillId="7" borderId="6" xfId="0" applyNumberFormat="1" applyFont="1" applyFill="1" applyBorder="1"/>
    <xf numFmtId="0" fontId="2" fillId="7" borderId="6" xfId="0" applyFont="1" applyFill="1" applyBorder="1"/>
    <xf numFmtId="164" fontId="33" fillId="0" borderId="0" xfId="0" applyNumberFormat="1" applyFont="1"/>
    <xf numFmtId="43" fontId="2" fillId="0" borderId="6" xfId="1" applyFont="1" applyFill="1" applyBorder="1"/>
    <xf numFmtId="0" fontId="0" fillId="38" borderId="6" xfId="0" applyFill="1" applyBorder="1" applyAlignment="1">
      <alignment vertical="center"/>
    </xf>
    <xf numFmtId="43" fontId="0" fillId="0" borderId="6" xfId="1" applyFon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6" xfId="4" applyFont="1" applyBorder="1" applyAlignment="1">
      <alignment horizontal="center"/>
    </xf>
    <xf numFmtId="0" fontId="39" fillId="0" borderId="6" xfId="0" applyFont="1" applyBorder="1" applyAlignment="1">
      <alignment vertical="top" wrapText="1" readingOrder="1"/>
    </xf>
    <xf numFmtId="0" fontId="3" fillId="0" borderId="6" xfId="0" applyFont="1" applyBorder="1" applyAlignment="1">
      <alignment horizontal="left"/>
    </xf>
    <xf numFmtId="43" fontId="3" fillId="0" borderId="38" xfId="1" applyFont="1" applyBorder="1" applyAlignment="1">
      <alignment horizontal="right"/>
    </xf>
    <xf numFmtId="3" fontId="0" fillId="0" borderId="7" xfId="0" applyNumberFormat="1" applyBorder="1"/>
    <xf numFmtId="0" fontId="3" fillId="0" borderId="21" xfId="0" applyFont="1" applyBorder="1"/>
    <xf numFmtId="43" fontId="0" fillId="0" borderId="7" xfId="1" applyFont="1" applyFill="1" applyBorder="1"/>
    <xf numFmtId="43" fontId="3" fillId="0" borderId="7" xfId="1" applyFont="1" applyBorder="1"/>
    <xf numFmtId="43" fontId="3" fillId="0" borderId="8" xfId="1" applyFont="1" applyBorder="1"/>
    <xf numFmtId="43" fontId="3" fillId="2" borderId="14" xfId="0" applyNumberFormat="1" applyFont="1" applyFill="1" applyBorder="1"/>
    <xf numFmtId="43" fontId="3" fillId="2" borderId="15" xfId="0" applyNumberFormat="1" applyFont="1" applyFill="1" applyBorder="1"/>
    <xf numFmtId="0" fontId="3" fillId="2" borderId="15" xfId="0" applyFont="1" applyFill="1" applyBorder="1"/>
    <xf numFmtId="0" fontId="3" fillId="2" borderId="13" xfId="0" applyFont="1" applyFill="1" applyBorder="1"/>
    <xf numFmtId="43" fontId="0" fillId="0" borderId="6" xfId="0" applyNumberFormat="1" applyBorder="1" applyAlignment="1">
      <alignment horizontal="right"/>
    </xf>
    <xf numFmtId="43" fontId="0" fillId="0" borderId="7" xfId="0" applyNumberFormat="1" applyBorder="1" applyAlignment="1">
      <alignment horizontal="right"/>
    </xf>
    <xf numFmtId="9" fontId="0" fillId="0" borderId="0" xfId="132" applyFont="1"/>
    <xf numFmtId="43" fontId="7" fillId="0" borderId="7" xfId="1" applyFont="1" applyBorder="1"/>
    <xf numFmtId="43" fontId="7" fillId="0" borderId="8" xfId="1" applyFont="1" applyBorder="1"/>
    <xf numFmtId="43" fontId="3" fillId="0" borderId="18" xfId="1" applyFont="1" applyBorder="1" applyAlignment="1">
      <alignment horizontal="right"/>
    </xf>
    <xf numFmtId="43" fontId="0" fillId="2" borderId="38" xfId="0" applyNumberFormat="1" applyFill="1" applyBorder="1"/>
    <xf numFmtId="0" fontId="0" fillId="2" borderId="12" xfId="0" applyFill="1" applyBorder="1"/>
    <xf numFmtId="0" fontId="0" fillId="2" borderId="13" xfId="0" applyFill="1" applyBorder="1"/>
    <xf numFmtId="43" fontId="3" fillId="0" borderId="22" xfId="0" applyNumberFormat="1" applyFont="1" applyBorder="1"/>
    <xf numFmtId="43" fontId="3" fillId="0" borderId="0" xfId="0" applyNumberFormat="1" applyFont="1"/>
    <xf numFmtId="43" fontId="2" fillId="0" borderId="6" xfId="0" applyNumberFormat="1" applyFont="1" applyBorder="1"/>
    <xf numFmtId="43" fontId="40" fillId="0" borderId="6" xfId="1" applyFont="1" applyFill="1" applyBorder="1" applyAlignment="1">
      <alignment vertical="top" wrapText="1" readingOrder="1"/>
    </xf>
    <xf numFmtId="43" fontId="3" fillId="0" borderId="7" xfId="1" applyFont="1" applyFill="1" applyBorder="1" applyAlignment="1">
      <alignment horizontal="right"/>
    </xf>
    <xf numFmtId="43" fontId="2" fillId="0" borderId="7" xfId="1" applyFont="1" applyFill="1" applyBorder="1"/>
    <xf numFmtId="9" fontId="0" fillId="0" borderId="0" xfId="132" applyFont="1" applyAlignment="1">
      <alignment horizontal="center"/>
    </xf>
    <xf numFmtId="43" fontId="40" fillId="0" borderId="7" xfId="1" applyFont="1" applyFill="1" applyBorder="1" applyAlignment="1">
      <alignment vertical="top" wrapText="1" readingOrder="1"/>
    </xf>
    <xf numFmtId="170" fontId="9" fillId="0" borderId="6" xfId="0" applyNumberFormat="1" applyFont="1" applyBorder="1"/>
    <xf numFmtId="171" fontId="9" fillId="0" borderId="6" xfId="129" applyNumberFormat="1" applyFont="1" applyBorder="1"/>
    <xf numFmtId="167" fontId="10" fillId="3" borderId="28" xfId="3" applyNumberFormat="1" applyFont="1" applyFill="1" applyBorder="1"/>
    <xf numFmtId="167" fontId="10" fillId="3" borderId="27" xfId="3" applyNumberFormat="1" applyFont="1" applyFill="1" applyBorder="1"/>
    <xf numFmtId="43" fontId="33" fillId="0" borderId="37" xfId="1" applyFont="1" applyFill="1" applyBorder="1"/>
    <xf numFmtId="43" fontId="3" fillId="0" borderId="7" xfId="1" applyFont="1" applyFill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4" fillId="37" borderId="0" xfId="0" applyFont="1" applyFill="1" applyAlignment="1">
      <alignment horizontal="left"/>
    </xf>
    <xf numFmtId="0" fontId="34" fillId="37" borderId="0" xfId="0" applyFont="1" applyFill="1" applyAlignment="1">
      <alignment horizontal="left" vertical="top"/>
    </xf>
    <xf numFmtId="0" fontId="32" fillId="36" borderId="0" xfId="0" applyFont="1" applyFill="1" applyAlignment="1">
      <alignment horizontal="center"/>
    </xf>
    <xf numFmtId="0" fontId="3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170" fontId="12" fillId="0" borderId="6" xfId="1" applyNumberFormat="1" applyFont="1" applyBorder="1" applyAlignment="1">
      <alignment horizontal="right"/>
    </xf>
  </cellXfs>
  <cellStyles count="133">
    <cellStyle name="20 % - Accent1 2" xfId="6" xr:uid="{00000000-0005-0000-0000-000000000000}"/>
    <cellStyle name="20 % - Accent2 2" xfId="7" xr:uid="{00000000-0005-0000-0000-000001000000}"/>
    <cellStyle name="20 % - Accent3 2" xfId="8" xr:uid="{00000000-0005-0000-0000-000002000000}"/>
    <cellStyle name="20 % - Accent4 2" xfId="9" xr:uid="{00000000-0005-0000-0000-000003000000}"/>
    <cellStyle name="20 % - Accent5 2" xfId="10" xr:uid="{00000000-0005-0000-0000-000004000000}"/>
    <cellStyle name="20 % - Accent6 2" xfId="11" xr:uid="{00000000-0005-0000-0000-000005000000}"/>
    <cellStyle name="40 % - Accent1 2" xfId="12" xr:uid="{00000000-0005-0000-0000-000006000000}"/>
    <cellStyle name="40 % - Accent2 2" xfId="13" xr:uid="{00000000-0005-0000-0000-000007000000}"/>
    <cellStyle name="40 % - Accent3 2" xfId="14" xr:uid="{00000000-0005-0000-0000-000008000000}"/>
    <cellStyle name="40 % - Accent4 2" xfId="15" xr:uid="{00000000-0005-0000-0000-000009000000}"/>
    <cellStyle name="40 % - Accent5 2" xfId="16" xr:uid="{00000000-0005-0000-0000-00000A000000}"/>
    <cellStyle name="40 % - Accent6 2" xfId="17" xr:uid="{00000000-0005-0000-0000-00000B000000}"/>
    <cellStyle name="60 % - Accent1 2" xfId="18" xr:uid="{00000000-0005-0000-0000-00000C000000}"/>
    <cellStyle name="60 % - Accent2 2" xfId="19" xr:uid="{00000000-0005-0000-0000-00000D000000}"/>
    <cellStyle name="60 % - Accent3 2" xfId="20" xr:uid="{00000000-0005-0000-0000-00000E000000}"/>
    <cellStyle name="60 % - Accent4 2" xfId="21" xr:uid="{00000000-0005-0000-0000-00000F000000}"/>
    <cellStyle name="60 % - Accent5 2" xfId="22" xr:uid="{00000000-0005-0000-0000-000010000000}"/>
    <cellStyle name="60 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Avertissement 2" xfId="30" xr:uid="{00000000-0005-0000-0000-000018000000}"/>
    <cellStyle name="Cellule liée 2" xfId="31" xr:uid="{00000000-0005-0000-0000-000019000000}"/>
    <cellStyle name="Comma" xfId="1" builtinId="3"/>
    <cellStyle name="Comma 2" xfId="128" xr:uid="{00000000-0005-0000-0000-00001B000000}"/>
    <cellStyle name="Comma 3" xfId="130" xr:uid="{00000000-0005-0000-0000-00001C000000}"/>
    <cellStyle name="Commentaire 2" xfId="32" xr:uid="{00000000-0005-0000-0000-00001D000000}"/>
    <cellStyle name="Commentaire 3" xfId="33" xr:uid="{00000000-0005-0000-0000-00001E000000}"/>
    <cellStyle name="Commentaire 4" xfId="34" xr:uid="{00000000-0005-0000-0000-00001F000000}"/>
    <cellStyle name="Commentaire 5" xfId="35" xr:uid="{00000000-0005-0000-0000-000020000000}"/>
    <cellStyle name="Commentaire 6" xfId="36" xr:uid="{00000000-0005-0000-0000-000021000000}"/>
    <cellStyle name="Currency 2" xfId="3" xr:uid="{00000000-0005-0000-0000-000022000000}"/>
    <cellStyle name="Currency 3" xfId="131" xr:uid="{00000000-0005-0000-0000-000023000000}"/>
    <cellStyle name="Euro" xfId="37" xr:uid="{00000000-0005-0000-0000-000024000000}"/>
    <cellStyle name="Euro 10" xfId="38" xr:uid="{00000000-0005-0000-0000-000025000000}"/>
    <cellStyle name="Euro 11" xfId="39" xr:uid="{00000000-0005-0000-0000-000026000000}"/>
    <cellStyle name="Euro 12" xfId="40" xr:uid="{00000000-0005-0000-0000-000027000000}"/>
    <cellStyle name="Euro 13" xfId="41" xr:uid="{00000000-0005-0000-0000-000028000000}"/>
    <cellStyle name="Euro 13 2" xfId="42" xr:uid="{00000000-0005-0000-0000-000029000000}"/>
    <cellStyle name="Euro 14" xfId="43" xr:uid="{00000000-0005-0000-0000-00002A000000}"/>
    <cellStyle name="Euro 15" xfId="44" xr:uid="{00000000-0005-0000-0000-00002B000000}"/>
    <cellStyle name="Euro 16" xfId="45" xr:uid="{00000000-0005-0000-0000-00002C000000}"/>
    <cellStyle name="Euro 17" xfId="46" xr:uid="{00000000-0005-0000-0000-00002D000000}"/>
    <cellStyle name="Euro 2" xfId="47" xr:uid="{00000000-0005-0000-0000-00002E000000}"/>
    <cellStyle name="Euro 2 2" xfId="48" xr:uid="{00000000-0005-0000-0000-00002F000000}"/>
    <cellStyle name="Euro 3" xfId="49" xr:uid="{00000000-0005-0000-0000-000030000000}"/>
    <cellStyle name="Euro 3 2" xfId="50" xr:uid="{00000000-0005-0000-0000-000031000000}"/>
    <cellStyle name="Euro 4" xfId="51" xr:uid="{00000000-0005-0000-0000-000032000000}"/>
    <cellStyle name="Euro 4 2" xfId="52" xr:uid="{00000000-0005-0000-0000-000033000000}"/>
    <cellStyle name="Euro 5" xfId="53" xr:uid="{00000000-0005-0000-0000-000034000000}"/>
    <cellStyle name="Euro 6" xfId="54" xr:uid="{00000000-0005-0000-0000-000035000000}"/>
    <cellStyle name="Euro 6 2" xfId="55" xr:uid="{00000000-0005-0000-0000-000036000000}"/>
    <cellStyle name="Euro 7" xfId="56" xr:uid="{00000000-0005-0000-0000-000037000000}"/>
    <cellStyle name="Euro 8" xfId="57" xr:uid="{00000000-0005-0000-0000-000038000000}"/>
    <cellStyle name="Euro 9" xfId="58" xr:uid="{00000000-0005-0000-0000-000039000000}"/>
    <cellStyle name="Lien hypertexte 2" xfId="59" xr:uid="{00000000-0005-0000-0000-00003A000000}"/>
    <cellStyle name="Lien hypertexte 2 2" xfId="60" xr:uid="{00000000-0005-0000-0000-00003B000000}"/>
    <cellStyle name="Lien hypertexte 2 3 2" xfId="61" xr:uid="{00000000-0005-0000-0000-00003C000000}"/>
    <cellStyle name="Lien hypertexte 3" xfId="62" xr:uid="{00000000-0005-0000-0000-00003D000000}"/>
    <cellStyle name="Normal" xfId="0" builtinId="0"/>
    <cellStyle name="Normal 10" xfId="63" xr:uid="{00000000-0005-0000-0000-00003F000000}"/>
    <cellStyle name="Normal 11" xfId="129" xr:uid="{00000000-0005-0000-0000-000040000000}"/>
    <cellStyle name="Normal 11 2" xfId="64" xr:uid="{00000000-0005-0000-0000-000041000000}"/>
    <cellStyle name="Normal 12" xfId="65" xr:uid="{00000000-0005-0000-0000-000042000000}"/>
    <cellStyle name="Normal 14" xfId="66" xr:uid="{00000000-0005-0000-0000-000043000000}"/>
    <cellStyle name="Normal 14 2" xfId="67" xr:uid="{00000000-0005-0000-0000-000044000000}"/>
    <cellStyle name="Normal 15" xfId="68" xr:uid="{00000000-0005-0000-0000-000045000000}"/>
    <cellStyle name="Normal 16" xfId="69" xr:uid="{00000000-0005-0000-0000-000046000000}"/>
    <cellStyle name="Normal 16 2" xfId="70" xr:uid="{00000000-0005-0000-0000-000047000000}"/>
    <cellStyle name="Normal 19" xfId="71" xr:uid="{00000000-0005-0000-0000-000048000000}"/>
    <cellStyle name="Normal 2" xfId="2" xr:uid="{00000000-0005-0000-0000-000049000000}"/>
    <cellStyle name="Normal 2 10" xfId="72" xr:uid="{00000000-0005-0000-0000-00004A000000}"/>
    <cellStyle name="Normal 2 2" xfId="73" xr:uid="{00000000-0005-0000-0000-00004B000000}"/>
    <cellStyle name="Normal 2 3" xfId="74" xr:uid="{00000000-0005-0000-0000-00004C000000}"/>
    <cellStyle name="Normal 2 4" xfId="75" xr:uid="{00000000-0005-0000-0000-00004D000000}"/>
    <cellStyle name="Normal 2 5" xfId="76" xr:uid="{00000000-0005-0000-0000-00004E000000}"/>
    <cellStyle name="Normal 2 6" xfId="77" xr:uid="{00000000-0005-0000-0000-00004F000000}"/>
    <cellStyle name="Normal 2 7" xfId="78" xr:uid="{00000000-0005-0000-0000-000050000000}"/>
    <cellStyle name="Normal 2 8" xfId="79" xr:uid="{00000000-0005-0000-0000-000051000000}"/>
    <cellStyle name="Normal 2 9" xfId="80" xr:uid="{00000000-0005-0000-0000-000052000000}"/>
    <cellStyle name="Normal 3" xfId="81" xr:uid="{00000000-0005-0000-0000-000053000000}"/>
    <cellStyle name="Normal 3 2" xfId="82" xr:uid="{00000000-0005-0000-0000-000054000000}"/>
    <cellStyle name="Normal 3 3" xfId="83" xr:uid="{00000000-0005-0000-0000-000055000000}"/>
    <cellStyle name="Normal 3 4" xfId="84" xr:uid="{00000000-0005-0000-0000-000056000000}"/>
    <cellStyle name="Normal 3 5" xfId="85" xr:uid="{00000000-0005-0000-0000-000057000000}"/>
    <cellStyle name="Normal 3 6" xfId="86" xr:uid="{00000000-0005-0000-0000-000058000000}"/>
    <cellStyle name="Normal 3 7" xfId="87" xr:uid="{00000000-0005-0000-0000-000059000000}"/>
    <cellStyle name="Normal 3 8" xfId="88" xr:uid="{00000000-0005-0000-0000-00005A000000}"/>
    <cellStyle name="Normal 32" xfId="89" xr:uid="{00000000-0005-0000-0000-00005B000000}"/>
    <cellStyle name="Normal 4" xfId="90" xr:uid="{00000000-0005-0000-0000-00005C000000}"/>
    <cellStyle name="Normal 4 2" xfId="91" xr:uid="{00000000-0005-0000-0000-00005D000000}"/>
    <cellStyle name="Normal 4 2 2" xfId="92" xr:uid="{00000000-0005-0000-0000-00005E000000}"/>
    <cellStyle name="Normal 4 3" xfId="93" xr:uid="{00000000-0005-0000-0000-00005F000000}"/>
    <cellStyle name="Normal 4 4" xfId="94" xr:uid="{00000000-0005-0000-0000-000060000000}"/>
    <cellStyle name="Normal 4 5" xfId="95" xr:uid="{00000000-0005-0000-0000-000061000000}"/>
    <cellStyle name="Normal 4 6" xfId="96" xr:uid="{00000000-0005-0000-0000-000062000000}"/>
    <cellStyle name="Normal 4 7" xfId="97" xr:uid="{00000000-0005-0000-0000-000063000000}"/>
    <cellStyle name="Normal 4 8" xfId="98" xr:uid="{00000000-0005-0000-0000-000064000000}"/>
    <cellStyle name="Normal 5" xfId="99" xr:uid="{00000000-0005-0000-0000-000065000000}"/>
    <cellStyle name="Normal 5 2" xfId="100" xr:uid="{00000000-0005-0000-0000-000066000000}"/>
    <cellStyle name="Normal 5 3" xfId="101" xr:uid="{00000000-0005-0000-0000-000067000000}"/>
    <cellStyle name="Normal 5 4" xfId="102" xr:uid="{00000000-0005-0000-0000-000068000000}"/>
    <cellStyle name="Normal 5 5" xfId="103" xr:uid="{00000000-0005-0000-0000-000069000000}"/>
    <cellStyle name="Normal 5 6" xfId="104" xr:uid="{00000000-0005-0000-0000-00006A000000}"/>
    <cellStyle name="Normal 5 7" xfId="105" xr:uid="{00000000-0005-0000-0000-00006B000000}"/>
    <cellStyle name="Normal 5 8" xfId="106" xr:uid="{00000000-0005-0000-0000-00006C000000}"/>
    <cellStyle name="Normal 6" xfId="107" xr:uid="{00000000-0005-0000-0000-00006D000000}"/>
    <cellStyle name="Normal 6 2" xfId="108" xr:uid="{00000000-0005-0000-0000-00006E000000}"/>
    <cellStyle name="Normal 6 3" xfId="109" xr:uid="{00000000-0005-0000-0000-00006F000000}"/>
    <cellStyle name="Normal 6 4" xfId="110" xr:uid="{00000000-0005-0000-0000-000070000000}"/>
    <cellStyle name="Normal 63" xfId="111" xr:uid="{00000000-0005-0000-0000-000071000000}"/>
    <cellStyle name="Normal 66" xfId="112" xr:uid="{00000000-0005-0000-0000-000072000000}"/>
    <cellStyle name="Normal 7" xfId="113" xr:uid="{00000000-0005-0000-0000-000073000000}"/>
    <cellStyle name="Normal 7 2" xfId="114" xr:uid="{00000000-0005-0000-0000-000074000000}"/>
    <cellStyle name="Normal 7 3" xfId="115" xr:uid="{00000000-0005-0000-0000-000075000000}"/>
    <cellStyle name="Normal 8" xfId="116" xr:uid="{00000000-0005-0000-0000-000076000000}"/>
    <cellStyle name="Normal 9" xfId="5" xr:uid="{00000000-0005-0000-0000-000077000000}"/>
    <cellStyle name="Normal 9 2" xfId="117" xr:uid="{00000000-0005-0000-0000-000078000000}"/>
    <cellStyle name="Percent" xfId="132" builtinId="5"/>
    <cellStyle name="Percent 2" xfId="4" xr:uid="{00000000-0005-0000-0000-00007A000000}"/>
    <cellStyle name="Satisfaisant 2" xfId="118" xr:uid="{00000000-0005-0000-0000-00007B000000}"/>
    <cellStyle name="Sortie 2" xfId="119" xr:uid="{00000000-0005-0000-0000-00007C000000}"/>
    <cellStyle name="Texte explicatif 2" xfId="120" xr:uid="{00000000-0005-0000-0000-00007D000000}"/>
    <cellStyle name="Titre 2" xfId="121" xr:uid="{00000000-0005-0000-0000-00007E000000}"/>
    <cellStyle name="Titre 1 2" xfId="122" xr:uid="{00000000-0005-0000-0000-00007F000000}"/>
    <cellStyle name="Titre 2 2" xfId="123" xr:uid="{00000000-0005-0000-0000-000080000000}"/>
    <cellStyle name="Titre 3 2" xfId="124" xr:uid="{00000000-0005-0000-0000-000081000000}"/>
    <cellStyle name="Titre 4 2" xfId="125" xr:uid="{00000000-0005-0000-0000-000082000000}"/>
    <cellStyle name="Total 2" xfId="126" xr:uid="{00000000-0005-0000-0000-000083000000}"/>
    <cellStyle name="Vérification 2" xfId="127" xr:uid="{00000000-0005-0000-0000-000084000000}"/>
  </cellStyles>
  <dxfs count="0"/>
  <tableStyles count="0" defaultTableStyle="TableStyleMedium9" defaultPivotStyle="PivotStyleLight16"/>
  <colors>
    <mruColors>
      <color rgb="FF80008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61"/>
  <sheetViews>
    <sheetView tabSelected="1" workbookViewId="0">
      <selection activeCell="C12" sqref="C12"/>
    </sheetView>
  </sheetViews>
  <sheetFormatPr defaultRowHeight="12.75" x14ac:dyDescent="0.2"/>
  <cols>
    <col min="3" max="3" width="59.85546875" customWidth="1"/>
    <col min="4" max="4" width="22.5703125" customWidth="1"/>
    <col min="5" max="5" width="27" customWidth="1"/>
    <col min="6" max="6" width="28" customWidth="1"/>
    <col min="7" max="7" width="13.28515625" customWidth="1"/>
    <col min="8" max="8" width="24.7109375" customWidth="1"/>
    <col min="9" max="9" width="15" customWidth="1"/>
    <col min="10" max="10" width="20.7109375" customWidth="1"/>
  </cols>
  <sheetData>
    <row r="3" spans="2:7" ht="15.75" x14ac:dyDescent="0.25">
      <c r="C3" s="19"/>
    </row>
    <row r="4" spans="2:7" ht="15.75" x14ac:dyDescent="0.25">
      <c r="C4" s="19"/>
    </row>
    <row r="5" spans="2:7" x14ac:dyDescent="0.2">
      <c r="C5" s="33"/>
      <c r="D5" s="34"/>
      <c r="E5" s="34"/>
      <c r="F5" s="35"/>
    </row>
    <row r="6" spans="2:7" x14ac:dyDescent="0.2">
      <c r="B6" s="27"/>
      <c r="C6" s="212"/>
      <c r="D6" s="213"/>
      <c r="E6" s="213"/>
      <c r="F6" s="4"/>
    </row>
    <row r="7" spans="2:7" x14ac:dyDescent="0.2">
      <c r="C7" s="212" t="s">
        <v>97</v>
      </c>
      <c r="D7" s="213"/>
      <c r="E7" s="213"/>
      <c r="F7" s="214"/>
    </row>
    <row r="8" spans="2:7" ht="15" x14ac:dyDescent="0.25">
      <c r="C8" s="215" t="s">
        <v>22</v>
      </c>
      <c r="D8" s="216"/>
      <c r="E8" s="216"/>
      <c r="F8" s="217"/>
    </row>
    <row r="9" spans="2:7" x14ac:dyDescent="0.2">
      <c r="C9" s="212" t="s">
        <v>21</v>
      </c>
      <c r="D9" s="213"/>
      <c r="E9" s="213"/>
      <c r="F9" s="214"/>
    </row>
    <row r="10" spans="2:7" x14ac:dyDescent="0.2">
      <c r="C10" s="218" t="s">
        <v>135</v>
      </c>
      <c r="D10" s="219"/>
      <c r="E10" s="219"/>
      <c r="F10" s="220"/>
    </row>
    <row r="13" spans="2:7" x14ac:dyDescent="0.2">
      <c r="C13" s="2"/>
      <c r="D13" s="2"/>
      <c r="E13" s="36"/>
      <c r="F13" s="36"/>
      <c r="G13" s="1"/>
    </row>
    <row r="14" spans="2:7" x14ac:dyDescent="0.2">
      <c r="C14" s="5"/>
      <c r="D14" s="5"/>
      <c r="E14" s="37" t="s">
        <v>20</v>
      </c>
      <c r="F14" s="37" t="s">
        <v>19</v>
      </c>
      <c r="G14" s="1"/>
    </row>
    <row r="15" spans="2:7" ht="38.25" x14ac:dyDescent="0.2">
      <c r="C15" s="21" t="s">
        <v>2</v>
      </c>
      <c r="D15" s="62" t="s">
        <v>136</v>
      </c>
      <c r="E15" s="165" t="s">
        <v>137</v>
      </c>
      <c r="F15" s="165" t="s">
        <v>138</v>
      </c>
      <c r="G15" s="1"/>
    </row>
    <row r="16" spans="2:7" x14ac:dyDescent="0.2">
      <c r="C16" s="18"/>
      <c r="D16" s="18"/>
      <c r="E16" s="38"/>
      <c r="F16" s="37"/>
      <c r="G16" s="1"/>
    </row>
    <row r="17" spans="3:8" x14ac:dyDescent="0.2">
      <c r="C17" s="13"/>
      <c r="D17" s="13"/>
      <c r="E17" s="9"/>
      <c r="F17" s="9"/>
    </row>
    <row r="18" spans="3:8" x14ac:dyDescent="0.2">
      <c r="C18" s="20" t="s">
        <v>140</v>
      </c>
      <c r="D18" s="39">
        <v>276022.34000000003</v>
      </c>
      <c r="E18" s="39"/>
      <c r="F18" s="8"/>
    </row>
    <row r="19" spans="3:8" x14ac:dyDescent="0.2">
      <c r="C19" s="3"/>
      <c r="D19" s="40"/>
      <c r="E19" s="40"/>
      <c r="F19" s="8"/>
    </row>
    <row r="20" spans="3:8" x14ac:dyDescent="0.2">
      <c r="C20" s="31" t="s">
        <v>28</v>
      </c>
      <c r="D20" s="40"/>
      <c r="E20" s="40"/>
      <c r="F20" s="8"/>
    </row>
    <row r="21" spans="3:8" x14ac:dyDescent="0.2">
      <c r="C21" s="3" t="s">
        <v>23</v>
      </c>
      <c r="D21" s="45"/>
      <c r="E21" s="39">
        <v>276022.34000000003</v>
      </c>
      <c r="F21" s="150"/>
    </row>
    <row r="22" spans="3:8" ht="13.5" thickBot="1" x14ac:dyDescent="0.25">
      <c r="C22" s="3" t="s">
        <v>9</v>
      </c>
      <c r="D22" s="45"/>
      <c r="E22" s="45"/>
      <c r="F22" s="155"/>
    </row>
    <row r="23" spans="3:8" ht="13.5" thickBot="1" x14ac:dyDescent="0.25">
      <c r="C23" s="24" t="s">
        <v>0</v>
      </c>
      <c r="D23" s="46">
        <f>SUM(D18:D22)</f>
        <v>276022.34000000003</v>
      </c>
      <c r="E23" s="156">
        <f>SUM(E18:E22)</f>
        <v>276022.34000000003</v>
      </c>
      <c r="F23" s="157">
        <f>F21</f>
        <v>0</v>
      </c>
    </row>
    <row r="24" spans="3:8" x14ac:dyDescent="0.2">
      <c r="C24" s="14"/>
      <c r="D24" s="48"/>
      <c r="E24" s="48"/>
      <c r="F24" s="151"/>
    </row>
    <row r="25" spans="3:8" x14ac:dyDescent="0.2">
      <c r="C25" s="20" t="s">
        <v>3</v>
      </c>
      <c r="D25" s="40"/>
      <c r="E25" s="40"/>
      <c r="F25" s="8"/>
    </row>
    <row r="26" spans="3:8" x14ac:dyDescent="0.2">
      <c r="C26" s="31" t="s">
        <v>28</v>
      </c>
      <c r="D26" s="40"/>
      <c r="E26" s="40"/>
      <c r="F26" s="8"/>
    </row>
    <row r="27" spans="3:8" x14ac:dyDescent="0.2">
      <c r="C27" s="3" t="s">
        <v>23</v>
      </c>
      <c r="D27" s="40">
        <v>545058</v>
      </c>
      <c r="E27" s="40">
        <f>D27</f>
        <v>545058</v>
      </c>
      <c r="F27" s="40">
        <f>E27+4725824.26</f>
        <v>5270882.26</v>
      </c>
      <c r="H27" s="167"/>
    </row>
    <row r="28" spans="3:8" ht="13.5" thickBot="1" x14ac:dyDescent="0.25">
      <c r="C28" s="3" t="s">
        <v>9</v>
      </c>
      <c r="D28" s="45"/>
      <c r="E28" s="45"/>
      <c r="F28" s="155"/>
    </row>
    <row r="29" spans="3:8" ht="13.5" thickBot="1" x14ac:dyDescent="0.25">
      <c r="C29" s="24" t="s">
        <v>4</v>
      </c>
      <c r="D29" s="47">
        <f>SUM(D23:D28)</f>
        <v>821080.34000000008</v>
      </c>
      <c r="E29" s="156">
        <f>SUM(E23:E28)</f>
        <v>821080.34000000008</v>
      </c>
      <c r="F29" s="158">
        <f>F21+F27</f>
        <v>5270882.26</v>
      </c>
    </row>
    <row r="30" spans="3:8" x14ac:dyDescent="0.2">
      <c r="C30" s="25"/>
      <c r="D30" s="48"/>
      <c r="E30" s="48"/>
      <c r="F30" s="151"/>
    </row>
    <row r="31" spans="3:8" x14ac:dyDescent="0.2">
      <c r="C31" s="20" t="s">
        <v>27</v>
      </c>
      <c r="D31" s="40"/>
      <c r="E31" s="40"/>
      <c r="F31" s="8"/>
    </row>
    <row r="32" spans="3:8" x14ac:dyDescent="0.2">
      <c r="C32" s="3"/>
      <c r="D32" s="40"/>
      <c r="E32" s="40"/>
      <c r="F32" s="8"/>
    </row>
    <row r="33" spans="2:10" x14ac:dyDescent="0.2">
      <c r="C33" s="57" t="s">
        <v>86</v>
      </c>
      <c r="D33" s="40">
        <f>'uses of fund by component'!C29</f>
        <v>255077.2</v>
      </c>
      <c r="E33" s="50">
        <f t="shared" ref="E33:E39" si="0">D33</f>
        <v>255077.2</v>
      </c>
      <c r="F33" s="150">
        <f>E33+1664409.59</f>
        <v>1919486.79</v>
      </c>
      <c r="G33" s="81"/>
      <c r="H33" s="167"/>
      <c r="I33" s="167"/>
      <c r="J33" s="167"/>
    </row>
    <row r="34" spans="2:10" x14ac:dyDescent="0.2">
      <c r="C34" s="57" t="s">
        <v>80</v>
      </c>
      <c r="D34" s="40">
        <f>'uses of fund by component'!C40</f>
        <v>105121.81999999999</v>
      </c>
      <c r="E34" s="50">
        <f t="shared" si="0"/>
        <v>105121.81999999999</v>
      </c>
      <c r="F34" s="150">
        <f>E34+1624261.49</f>
        <v>1729383.31</v>
      </c>
      <c r="G34" s="81"/>
      <c r="H34" s="167"/>
      <c r="I34" s="167"/>
      <c r="J34" s="167"/>
    </row>
    <row r="35" spans="2:10" x14ac:dyDescent="0.2">
      <c r="C35" s="57" t="s">
        <v>81</v>
      </c>
      <c r="D35" s="40">
        <f>'uses of fund by component'!C47</f>
        <v>6166.85</v>
      </c>
      <c r="E35" s="50">
        <f t="shared" si="0"/>
        <v>6166.85</v>
      </c>
      <c r="F35" s="150">
        <f>E35+121235.15</f>
        <v>127402</v>
      </c>
      <c r="G35" s="81"/>
      <c r="H35" s="167"/>
      <c r="I35" s="167"/>
      <c r="J35" s="167"/>
    </row>
    <row r="36" spans="2:10" x14ac:dyDescent="0.2">
      <c r="C36" s="57" t="s">
        <v>82</v>
      </c>
      <c r="D36" s="189">
        <f>'uses of fund by component'!C54</f>
        <v>14663.16</v>
      </c>
      <c r="E36" s="50">
        <f t="shared" si="0"/>
        <v>14663.16</v>
      </c>
      <c r="F36" s="150">
        <f>E36+94741.75</f>
        <v>109404.91</v>
      </c>
      <c r="G36" s="81"/>
      <c r="H36" s="167"/>
      <c r="I36" s="167"/>
      <c r="J36" s="167"/>
    </row>
    <row r="37" spans="2:10" x14ac:dyDescent="0.2">
      <c r="C37" s="57" t="s">
        <v>83</v>
      </c>
      <c r="D37" s="189">
        <f>'uses of fund by component'!C62</f>
        <v>1240.94</v>
      </c>
      <c r="E37" s="50">
        <f t="shared" si="0"/>
        <v>1240.94</v>
      </c>
      <c r="F37" s="150">
        <f>E37+25272.59</f>
        <v>26513.53</v>
      </c>
      <c r="G37" s="81"/>
      <c r="H37" s="167"/>
      <c r="I37" s="167"/>
      <c r="J37" s="167"/>
    </row>
    <row r="38" spans="2:10" x14ac:dyDescent="0.2">
      <c r="C38" s="57" t="s">
        <v>84</v>
      </c>
      <c r="D38" s="190">
        <f>'uses of fund by component'!C76</f>
        <v>108224.23</v>
      </c>
      <c r="E38" s="50">
        <f t="shared" si="0"/>
        <v>108224.23</v>
      </c>
      <c r="F38" s="150">
        <f>E38+817327.21</f>
        <v>925551.44</v>
      </c>
      <c r="G38" s="81"/>
      <c r="H38" s="167"/>
      <c r="I38" s="167"/>
      <c r="J38" s="167"/>
    </row>
    <row r="39" spans="2:10" x14ac:dyDescent="0.2">
      <c r="B39" s="4"/>
      <c r="C39" s="65" t="s">
        <v>85</v>
      </c>
      <c r="D39" s="40">
        <f>'uses of fund by component'!C85</f>
        <v>5000.96</v>
      </c>
      <c r="E39" s="50">
        <f t="shared" si="0"/>
        <v>5000.96</v>
      </c>
      <c r="F39" s="150">
        <f>E39+102554.14</f>
        <v>107555.1</v>
      </c>
      <c r="G39" s="81"/>
      <c r="H39" s="167"/>
      <c r="I39" s="167"/>
      <c r="J39" s="167"/>
    </row>
    <row r="40" spans="2:10" x14ac:dyDescent="0.2">
      <c r="B40" s="4"/>
      <c r="C40" s="65"/>
      <c r="D40" s="40"/>
      <c r="E40" s="40"/>
      <c r="F40" s="8"/>
      <c r="H40" s="81"/>
    </row>
    <row r="41" spans="2:10" s="17" customFormat="1" ht="13.5" thickBot="1" x14ac:dyDescent="0.25">
      <c r="C41" s="30" t="s">
        <v>14</v>
      </c>
      <c r="D41" s="44">
        <f>SUM(D33:D39)</f>
        <v>495495.16</v>
      </c>
      <c r="E41" s="159">
        <f>SUM(E33:E39)</f>
        <v>495495.16</v>
      </c>
      <c r="F41" s="161">
        <f>SUM(F33:F40)</f>
        <v>4945297.08</v>
      </c>
      <c r="G41" s="199"/>
      <c r="H41" s="199"/>
    </row>
    <row r="42" spans="2:10" ht="13.5" thickBot="1" x14ac:dyDescent="0.25">
      <c r="C42" s="24" t="s">
        <v>13</v>
      </c>
      <c r="D42" s="152">
        <f>D41</f>
        <v>495495.16</v>
      </c>
      <c r="E42" s="160">
        <f>E41</f>
        <v>495495.16</v>
      </c>
      <c r="F42" s="158">
        <f>F41</f>
        <v>4945297.08</v>
      </c>
      <c r="H42" s="191"/>
    </row>
    <row r="43" spans="2:10" x14ac:dyDescent="0.2">
      <c r="C43" s="91"/>
      <c r="D43" s="92"/>
      <c r="E43" s="93"/>
      <c r="F43" s="93"/>
    </row>
    <row r="44" spans="2:10" x14ac:dyDescent="0.2">
      <c r="C44" s="31" t="s">
        <v>28</v>
      </c>
      <c r="D44" s="40"/>
      <c r="E44" s="40">
        <f>D44</f>
        <v>0</v>
      </c>
      <c r="F44" s="8"/>
    </row>
    <row r="45" spans="2:10" x14ac:dyDescent="0.2">
      <c r="C45" s="3" t="s">
        <v>23</v>
      </c>
      <c r="D45" s="40">
        <f>D29-D41</f>
        <v>325585.18000000011</v>
      </c>
      <c r="E45" s="40">
        <f>E23-E41+E27</f>
        <v>325585.18000000005</v>
      </c>
      <c r="F45" s="40">
        <f>F29-F41</f>
        <v>325585.1799999997</v>
      </c>
      <c r="H45" s="133"/>
    </row>
    <row r="46" spans="2:10" ht="13.5" thickBot="1" x14ac:dyDescent="0.25">
      <c r="C46" s="3" t="s">
        <v>9</v>
      </c>
      <c r="D46" s="40"/>
      <c r="E46" s="40">
        <f t="shared" ref="E46" si="1">D46</f>
        <v>0</v>
      </c>
      <c r="F46" s="8"/>
    </row>
    <row r="47" spans="2:10" s="17" customFormat="1" ht="13.5" thickBot="1" x14ac:dyDescent="0.25">
      <c r="C47" s="24" t="s">
        <v>5</v>
      </c>
      <c r="D47" s="58">
        <f>SUM(D43:D46)</f>
        <v>325585.18000000011</v>
      </c>
      <c r="E47" s="58">
        <f>E45</f>
        <v>325585.18000000005</v>
      </c>
      <c r="F47" s="152">
        <f>F45</f>
        <v>325585.1799999997</v>
      </c>
    </row>
    <row r="48" spans="2:10" x14ac:dyDescent="0.2">
      <c r="C48" s="3"/>
      <c r="D48" s="4"/>
      <c r="F48" s="8"/>
    </row>
    <row r="49" spans="3:6" x14ac:dyDescent="0.2">
      <c r="C49" s="14"/>
      <c r="D49" s="16"/>
      <c r="E49" s="16"/>
      <c r="F49" s="153"/>
    </row>
    <row r="50" spans="3:6" x14ac:dyDescent="0.2">
      <c r="C50" s="129" t="s">
        <v>48</v>
      </c>
      <c r="D50" s="128"/>
      <c r="E50" s="128"/>
      <c r="F50" s="128"/>
    </row>
    <row r="51" spans="3:6" x14ac:dyDescent="0.2">
      <c r="C51" s="124"/>
      <c r="D51" s="8"/>
      <c r="E51" s="8"/>
      <c r="F51" s="8"/>
    </row>
    <row r="52" spans="3:6" x14ac:dyDescent="0.2">
      <c r="C52" s="125" t="s">
        <v>86</v>
      </c>
      <c r="D52" s="40">
        <f>'Committed Fund by component'!C25</f>
        <v>326386.12</v>
      </c>
      <c r="E52" s="40">
        <f>'Committed Fund by component'!D25</f>
        <v>326386.12</v>
      </c>
      <c r="F52" s="40">
        <f>E52</f>
        <v>326386.12</v>
      </c>
    </row>
    <row r="53" spans="3:6" x14ac:dyDescent="0.2">
      <c r="C53" s="125" t="s">
        <v>101</v>
      </c>
      <c r="D53" s="40">
        <f>'Committed Fund by component'!C30</f>
        <v>170000</v>
      </c>
      <c r="E53" s="40">
        <f>'Committed Fund by component'!D30</f>
        <v>170000</v>
      </c>
      <c r="F53" s="40">
        <f>E53</f>
        <v>170000</v>
      </c>
    </row>
    <row r="54" spans="3:6" x14ac:dyDescent="0.2">
      <c r="C54" s="125"/>
      <c r="D54" s="40"/>
      <c r="E54" s="40"/>
      <c r="F54" s="40"/>
    </row>
    <row r="55" spans="3:6" x14ac:dyDescent="0.2">
      <c r="C55" s="125"/>
      <c r="D55" s="8"/>
      <c r="E55" s="8"/>
      <c r="F55" s="8"/>
    </row>
    <row r="56" spans="3:6" x14ac:dyDescent="0.2">
      <c r="C56" s="126" t="s">
        <v>47</v>
      </c>
      <c r="D56" s="66">
        <f>D52+D53</f>
        <v>496386.12</v>
      </c>
      <c r="E56" s="66">
        <f>E52+E53</f>
        <v>496386.12</v>
      </c>
      <c r="F56" s="66">
        <f>F52+F53</f>
        <v>496386.12</v>
      </c>
    </row>
    <row r="57" spans="3:6" x14ac:dyDescent="0.2">
      <c r="C57" s="162" t="s">
        <v>50</v>
      </c>
      <c r="D57" s="163">
        <f>D42+D56</f>
        <v>991881.28</v>
      </c>
      <c r="E57" s="163">
        <f>E42+E56</f>
        <v>991881.28</v>
      </c>
      <c r="F57" s="164">
        <f>F42+F56</f>
        <v>5441683.2000000002</v>
      </c>
    </row>
    <row r="58" spans="3:6" x14ac:dyDescent="0.2">
      <c r="C58" s="127" t="s">
        <v>13</v>
      </c>
      <c r="D58" s="130">
        <f>D47-D56</f>
        <v>-170800.93999999989</v>
      </c>
      <c r="E58" s="130">
        <f>E47-E56</f>
        <v>-170800.93999999994</v>
      </c>
      <c r="F58" s="154">
        <f>F47-F56</f>
        <v>-170800.94000000029</v>
      </c>
    </row>
    <row r="61" spans="3:6" x14ac:dyDescent="0.2">
      <c r="F61" s="81"/>
    </row>
  </sheetData>
  <mergeCells count="5">
    <mergeCell ref="C6:E6"/>
    <mergeCell ref="C7:F7"/>
    <mergeCell ref="C8:F8"/>
    <mergeCell ref="C9:F9"/>
    <mergeCell ref="C10:F10"/>
  </mergeCells>
  <phoneticPr fontId="0" type="noConversion"/>
  <pageMargins left="0.57999999999999996" right="0.47" top="0.63" bottom="0.66" header="0.31" footer="0.38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96"/>
  <sheetViews>
    <sheetView topLeftCell="A4" zoomScaleNormal="100" workbookViewId="0">
      <selection activeCell="C79" sqref="C79"/>
    </sheetView>
  </sheetViews>
  <sheetFormatPr defaultRowHeight="12.75" x14ac:dyDescent="0.2"/>
  <cols>
    <col min="1" max="1" width="3.7109375" customWidth="1"/>
    <col min="2" max="2" width="96.140625" customWidth="1"/>
    <col min="3" max="3" width="13.140625" customWidth="1"/>
    <col min="4" max="4" width="12.85546875" bestFit="1" customWidth="1"/>
    <col min="5" max="5" width="13.28515625" customWidth="1"/>
    <col min="6" max="6" width="14.85546875" customWidth="1"/>
    <col min="7" max="7" width="10.85546875" bestFit="1" customWidth="1"/>
    <col min="13" max="13" width="22.7109375" customWidth="1"/>
  </cols>
  <sheetData>
    <row r="3" spans="2:8" ht="15.75" x14ac:dyDescent="0.25">
      <c r="B3" s="19"/>
    </row>
    <row r="4" spans="2:8" ht="16.5" thickBot="1" x14ac:dyDescent="0.3">
      <c r="B4" s="29"/>
      <c r="C4" s="28"/>
      <c r="D4" s="28"/>
      <c r="E4" s="28"/>
      <c r="F4" s="28"/>
      <c r="G4" s="28"/>
      <c r="H4" s="28"/>
    </row>
    <row r="8" spans="2:8" x14ac:dyDescent="0.2">
      <c r="B8" s="213"/>
      <c r="C8" s="213"/>
      <c r="D8" s="213"/>
      <c r="E8" s="213"/>
      <c r="F8" s="213"/>
      <c r="G8" s="213"/>
    </row>
    <row r="9" spans="2:8" x14ac:dyDescent="0.2">
      <c r="B9" s="213" t="s">
        <v>98</v>
      </c>
      <c r="C9" s="213"/>
      <c r="D9" s="213"/>
      <c r="E9" s="213"/>
      <c r="F9" s="213"/>
      <c r="G9" s="213"/>
    </row>
    <row r="10" spans="2:8" ht="15" x14ac:dyDescent="0.25">
      <c r="B10" s="216" t="s">
        <v>25</v>
      </c>
      <c r="C10" s="216"/>
      <c r="D10" s="216"/>
      <c r="E10" s="216"/>
      <c r="F10" s="216"/>
      <c r="G10" s="216"/>
    </row>
    <row r="11" spans="2:8" x14ac:dyDescent="0.2">
      <c r="B11" s="213" t="s">
        <v>24</v>
      </c>
      <c r="C11" s="213"/>
      <c r="D11" s="213"/>
      <c r="E11" s="213"/>
      <c r="F11" s="213"/>
      <c r="G11" s="213"/>
    </row>
    <row r="12" spans="2:8" x14ac:dyDescent="0.2">
      <c r="B12" s="213" t="s">
        <v>135</v>
      </c>
      <c r="C12" s="213"/>
      <c r="D12" s="213"/>
      <c r="E12" s="213"/>
      <c r="F12" s="213"/>
      <c r="G12" s="213"/>
    </row>
    <row r="14" spans="2:8" x14ac:dyDescent="0.2">
      <c r="E14" t="s">
        <v>29</v>
      </c>
      <c r="G14" s="17"/>
    </row>
    <row r="16" spans="2:8" x14ac:dyDescent="0.2">
      <c r="B16" s="2"/>
      <c r="C16" s="2"/>
      <c r="D16" s="10"/>
      <c r="E16" s="11"/>
      <c r="F16" s="11"/>
      <c r="G16" s="11"/>
      <c r="H16" s="11"/>
    </row>
    <row r="17" spans="2:8" x14ac:dyDescent="0.2">
      <c r="B17" s="5"/>
      <c r="C17" s="221" t="s">
        <v>133</v>
      </c>
      <c r="D17" s="222"/>
      <c r="E17" s="223"/>
      <c r="F17" s="12"/>
      <c r="G17" s="12"/>
      <c r="H17" s="12"/>
    </row>
    <row r="18" spans="2:8" ht="12.75" customHeight="1" x14ac:dyDescent="0.2">
      <c r="B18" s="21" t="s">
        <v>1</v>
      </c>
      <c r="C18" s="221"/>
      <c r="D18" s="222"/>
      <c r="E18" s="223"/>
      <c r="F18" s="12" t="s">
        <v>16</v>
      </c>
      <c r="G18" s="12" t="s">
        <v>17</v>
      </c>
      <c r="H18" s="12" t="s">
        <v>11</v>
      </c>
    </row>
    <row r="19" spans="2:8" x14ac:dyDescent="0.2">
      <c r="B19" s="18"/>
      <c r="C19" s="221"/>
      <c r="D19" s="222"/>
      <c r="E19" s="223"/>
      <c r="F19" s="32" t="s">
        <v>8</v>
      </c>
      <c r="G19" s="32" t="s">
        <v>10</v>
      </c>
      <c r="H19" s="32" t="s">
        <v>12</v>
      </c>
    </row>
    <row r="20" spans="2:8" x14ac:dyDescent="0.2">
      <c r="B20" s="13"/>
      <c r="C20" s="13" t="s">
        <v>6</v>
      </c>
      <c r="D20" s="6" t="s">
        <v>7</v>
      </c>
      <c r="E20" s="7" t="s">
        <v>8</v>
      </c>
      <c r="F20" s="7"/>
      <c r="G20" s="7"/>
      <c r="H20" s="7"/>
    </row>
    <row r="21" spans="2:8" x14ac:dyDescent="0.2">
      <c r="B21" s="20" t="s">
        <v>32</v>
      </c>
      <c r="C21" s="40"/>
      <c r="D21" s="40"/>
      <c r="E21" s="40"/>
      <c r="F21" s="8"/>
      <c r="G21" s="9"/>
      <c r="H21" s="9"/>
    </row>
    <row r="22" spans="2:8" x14ac:dyDescent="0.2">
      <c r="B22" s="70" t="s">
        <v>115</v>
      </c>
      <c r="C22" s="40">
        <v>72819.19</v>
      </c>
      <c r="D22" s="81"/>
      <c r="E22" s="40"/>
      <c r="F22" s="8"/>
      <c r="G22" s="9"/>
      <c r="H22" s="9"/>
    </row>
    <row r="23" spans="2:8" x14ac:dyDescent="0.2">
      <c r="B23" s="63" t="s">
        <v>116</v>
      </c>
      <c r="C23" s="172">
        <v>47467.55</v>
      </c>
      <c r="D23" s="50"/>
      <c r="E23" s="40"/>
      <c r="F23" s="8"/>
      <c r="G23" s="9"/>
      <c r="H23" s="9"/>
    </row>
    <row r="24" spans="2:8" x14ac:dyDescent="0.2">
      <c r="B24" s="64" t="s">
        <v>117</v>
      </c>
      <c r="C24" s="40">
        <v>86861.74</v>
      </c>
      <c r="D24" s="40"/>
      <c r="E24" s="40"/>
      <c r="F24" s="8"/>
      <c r="G24" s="9"/>
      <c r="H24" s="9"/>
    </row>
    <row r="25" spans="2:8" x14ac:dyDescent="0.2">
      <c r="B25" s="63" t="s">
        <v>118</v>
      </c>
      <c r="C25" s="40">
        <v>12050.23</v>
      </c>
      <c r="D25" s="40"/>
      <c r="E25" s="40"/>
      <c r="F25" s="8"/>
      <c r="G25" s="9"/>
      <c r="H25" s="9"/>
    </row>
    <row r="26" spans="2:8" x14ac:dyDescent="0.2">
      <c r="B26" s="63" t="s">
        <v>139</v>
      </c>
      <c r="C26" s="200">
        <v>35878.49</v>
      </c>
      <c r="D26" s="40"/>
      <c r="E26" s="40"/>
      <c r="F26" s="8"/>
      <c r="G26" s="9"/>
      <c r="H26" s="9"/>
    </row>
    <row r="27" spans="2:8" x14ac:dyDescent="0.2">
      <c r="B27" s="63"/>
      <c r="C27" s="40"/>
      <c r="D27" s="40"/>
      <c r="E27" s="40"/>
      <c r="F27" s="69"/>
      <c r="G27" s="69"/>
      <c r="H27" s="8"/>
    </row>
    <row r="28" spans="2:8" ht="13.5" thickBot="1" x14ac:dyDescent="0.25">
      <c r="B28" s="180"/>
      <c r="C28" s="43"/>
      <c r="D28" s="43"/>
      <c r="E28" s="43"/>
      <c r="F28" s="3"/>
      <c r="G28" s="3"/>
      <c r="H28" s="68"/>
    </row>
    <row r="29" spans="2:8" s="17" customFormat="1" ht="13.5" thickBot="1" x14ac:dyDescent="0.25">
      <c r="B29" s="181" t="s">
        <v>15</v>
      </c>
      <c r="C29" s="179">
        <f>SUM(C22:C28)</f>
        <v>255077.2</v>
      </c>
      <c r="D29" s="49">
        <f>SUM(D22:D28)</f>
        <v>0</v>
      </c>
      <c r="E29" s="49">
        <f>SUM(E22:E25)</f>
        <v>0</v>
      </c>
      <c r="F29" s="59"/>
      <c r="G29" s="60"/>
      <c r="H29" s="60"/>
    </row>
    <row r="30" spans="2:8" x14ac:dyDescent="0.2">
      <c r="B30" s="14"/>
      <c r="C30" s="48"/>
      <c r="D30" s="48"/>
      <c r="E30" s="48"/>
      <c r="F30" s="15"/>
      <c r="G30" s="15"/>
      <c r="H30" s="15"/>
    </row>
    <row r="31" spans="2:8" x14ac:dyDescent="0.2">
      <c r="B31" s="178" t="s">
        <v>33</v>
      </c>
      <c r="C31" s="40"/>
      <c r="D31" s="40"/>
      <c r="E31" s="40"/>
      <c r="F31" s="8"/>
      <c r="G31" s="8"/>
      <c r="H31" s="8"/>
    </row>
    <row r="32" spans="2:8" x14ac:dyDescent="0.2">
      <c r="B32" s="61" t="s">
        <v>131</v>
      </c>
      <c r="C32" s="201">
        <f>6254.33+2851.4</f>
        <v>9105.73</v>
      </c>
      <c r="D32" s="40"/>
      <c r="E32" s="40"/>
      <c r="F32" s="8"/>
      <c r="G32" s="8"/>
      <c r="H32" s="8"/>
    </row>
    <row r="33" spans="2:8" x14ac:dyDescent="0.2">
      <c r="B33" s="61" t="s">
        <v>130</v>
      </c>
      <c r="C33" s="40">
        <v>4214.47</v>
      </c>
      <c r="D33" s="40"/>
      <c r="E33" s="40"/>
      <c r="F33" s="8"/>
      <c r="G33" s="8"/>
      <c r="H33" s="8"/>
    </row>
    <row r="34" spans="2:8" x14ac:dyDescent="0.2">
      <c r="B34" s="61" t="s">
        <v>124</v>
      </c>
      <c r="C34" s="45">
        <v>80856.23</v>
      </c>
      <c r="D34" s="45"/>
      <c r="E34" s="40"/>
      <c r="F34" s="61"/>
      <c r="G34" s="8"/>
      <c r="H34" s="8"/>
    </row>
    <row r="35" spans="2:8" x14ac:dyDescent="0.2">
      <c r="B35" s="61" t="s">
        <v>119</v>
      </c>
      <c r="C35" s="45">
        <v>10945.39</v>
      </c>
      <c r="D35" s="45"/>
      <c r="E35" s="40"/>
      <c r="F35" s="61"/>
      <c r="G35" s="8"/>
      <c r="H35" s="8"/>
    </row>
    <row r="36" spans="2:8" x14ac:dyDescent="0.2">
      <c r="B36" s="61"/>
      <c r="C36" s="45"/>
      <c r="D36" s="45"/>
      <c r="E36" s="40"/>
      <c r="F36" s="61"/>
      <c r="G36" s="8"/>
      <c r="H36" s="8"/>
    </row>
    <row r="37" spans="2:8" x14ac:dyDescent="0.2">
      <c r="B37" s="61"/>
      <c r="C37" s="201"/>
      <c r="D37" s="50"/>
      <c r="E37" s="40"/>
      <c r="F37" s="8"/>
      <c r="G37" s="8"/>
      <c r="H37" s="8"/>
    </row>
    <row r="38" spans="2:8" x14ac:dyDescent="0.2">
      <c r="B38" s="61"/>
      <c r="C38" s="205"/>
      <c r="D38" s="50"/>
      <c r="E38" s="40"/>
      <c r="F38" s="155"/>
      <c r="G38" s="155"/>
      <c r="H38" s="155"/>
    </row>
    <row r="39" spans="2:8" x14ac:dyDescent="0.2">
      <c r="B39" s="61"/>
      <c r="C39" s="205"/>
      <c r="D39" s="50"/>
      <c r="E39" s="40"/>
      <c r="F39" s="155"/>
      <c r="G39" s="155"/>
      <c r="H39" s="155"/>
    </row>
    <row r="40" spans="2:8" ht="13.5" thickBot="1" x14ac:dyDescent="0.25">
      <c r="B40" s="72" t="s">
        <v>15</v>
      </c>
      <c r="C40" s="202">
        <f>SUM(C32:C39)</f>
        <v>105121.81999999999</v>
      </c>
      <c r="D40" s="194">
        <f>SUM(D32:D37)</f>
        <v>0</v>
      </c>
      <c r="E40" s="194">
        <f>SUM(E32:E33)</f>
        <v>0</v>
      </c>
      <c r="F40" s="155"/>
      <c r="G40" s="155"/>
      <c r="H40" s="155"/>
    </row>
    <row r="41" spans="2:8" ht="13.5" thickBot="1" x14ac:dyDescent="0.25">
      <c r="B41" s="25"/>
      <c r="C41" s="48"/>
      <c r="D41" s="195"/>
      <c r="E41" s="195"/>
      <c r="F41" s="196"/>
      <c r="G41" s="196"/>
      <c r="H41" s="197"/>
    </row>
    <row r="42" spans="2:8" x14ac:dyDescent="0.2">
      <c r="B42" s="20" t="s">
        <v>102</v>
      </c>
      <c r="C42" s="43"/>
      <c r="D42" s="51"/>
      <c r="E42" s="51"/>
      <c r="F42" s="9"/>
      <c r="G42" s="9"/>
      <c r="H42" s="9"/>
    </row>
    <row r="43" spans="2:8" x14ac:dyDescent="0.2">
      <c r="B43" s="63" t="s">
        <v>120</v>
      </c>
      <c r="C43" s="52">
        <v>6166.85</v>
      </c>
      <c r="D43" s="50"/>
      <c r="E43" s="40"/>
      <c r="F43" s="8"/>
      <c r="G43" s="8"/>
      <c r="H43" s="8"/>
    </row>
    <row r="44" spans="2:8" x14ac:dyDescent="0.2">
      <c r="B44" s="61" t="s">
        <v>126</v>
      </c>
      <c r="C44" s="52">
        <v>0</v>
      </c>
      <c r="D44" s="52"/>
      <c r="E44" s="40"/>
      <c r="F44" s="8"/>
      <c r="G44" s="8"/>
      <c r="H44" s="8"/>
    </row>
    <row r="45" spans="2:8" x14ac:dyDescent="0.2">
      <c r="B45" s="61"/>
      <c r="C45" s="52"/>
      <c r="D45" s="52"/>
      <c r="E45" s="40"/>
      <c r="F45" s="8"/>
      <c r="G45" s="8"/>
      <c r="H45" s="8"/>
    </row>
    <row r="46" spans="2:8" x14ac:dyDescent="0.2">
      <c r="B46" s="67"/>
      <c r="C46" s="182"/>
      <c r="D46" s="182"/>
      <c r="E46" s="45"/>
      <c r="F46" s="155"/>
      <c r="G46" s="155"/>
      <c r="H46" s="155"/>
    </row>
    <row r="47" spans="2:8" ht="13.5" thickBot="1" x14ac:dyDescent="0.25">
      <c r="B47" s="72" t="s">
        <v>15</v>
      </c>
      <c r="C47" s="183">
        <f>SUM(C43:C46)</f>
        <v>6166.85</v>
      </c>
      <c r="D47" s="183">
        <f>SUM(D43:D46)</f>
        <v>0</v>
      </c>
      <c r="E47" s="183">
        <f>SUM(E43:E44)</f>
        <v>0</v>
      </c>
      <c r="F47" s="155"/>
      <c r="G47" s="155"/>
      <c r="H47" s="155"/>
    </row>
    <row r="48" spans="2:8" ht="13.5" thickBot="1" x14ac:dyDescent="0.25">
      <c r="B48" s="25"/>
      <c r="C48" s="185"/>
      <c r="D48" s="186"/>
      <c r="E48" s="186"/>
      <c r="F48" s="187"/>
      <c r="G48" s="187"/>
      <c r="H48" s="188"/>
    </row>
    <row r="49" spans="2:8" x14ac:dyDescent="0.2">
      <c r="B49" s="20" t="s">
        <v>34</v>
      </c>
      <c r="C49" s="184"/>
      <c r="D49" s="184"/>
      <c r="E49" s="184"/>
      <c r="F49" s="9"/>
      <c r="G49" s="9"/>
      <c r="H49" s="9"/>
    </row>
    <row r="50" spans="2:8" x14ac:dyDescent="0.2">
      <c r="B50" s="61" t="s">
        <v>96</v>
      </c>
      <c r="C50" s="172">
        <v>4044.78</v>
      </c>
      <c r="D50" s="56"/>
      <c r="E50" s="56"/>
      <c r="F50" s="8"/>
      <c r="G50" s="8"/>
      <c r="H50" s="8"/>
    </row>
    <row r="51" spans="2:8" x14ac:dyDescent="0.2">
      <c r="B51" s="61" t="s">
        <v>121</v>
      </c>
      <c r="C51" s="172">
        <v>10618.38</v>
      </c>
      <c r="D51" s="56"/>
      <c r="E51" s="56"/>
      <c r="F51" s="8"/>
      <c r="G51" s="8"/>
      <c r="H51" s="8"/>
    </row>
    <row r="52" spans="2:8" x14ac:dyDescent="0.2">
      <c r="B52" s="61"/>
      <c r="C52" s="172"/>
      <c r="D52" s="56"/>
      <c r="E52" s="56"/>
      <c r="F52" s="8"/>
      <c r="G52" s="8"/>
      <c r="H52" s="8"/>
    </row>
    <row r="53" spans="2:8" ht="13.5" thickBot="1" x14ac:dyDescent="0.25">
      <c r="B53" s="67"/>
      <c r="C53" s="172"/>
      <c r="D53" s="56"/>
      <c r="E53" s="56"/>
      <c r="F53" s="8"/>
      <c r="G53" s="8"/>
      <c r="H53" s="8"/>
    </row>
    <row r="54" spans="2:8" ht="13.5" thickBot="1" x14ac:dyDescent="0.25">
      <c r="B54" s="72" t="s">
        <v>15</v>
      </c>
      <c r="C54" s="76">
        <f>SUM(C50:C52)</f>
        <v>14663.16</v>
      </c>
      <c r="D54" s="76">
        <f>SUM(D50:D53)</f>
        <v>0</v>
      </c>
      <c r="E54" s="76">
        <f>SUM(E50:E52)</f>
        <v>0</v>
      </c>
      <c r="F54" s="26"/>
      <c r="G54" s="23"/>
      <c r="H54" s="23"/>
    </row>
    <row r="55" spans="2:8" x14ac:dyDescent="0.2">
      <c r="B55" s="25"/>
      <c r="C55" s="54"/>
      <c r="D55" s="54"/>
      <c r="E55" s="54"/>
      <c r="F55" s="25"/>
      <c r="G55" s="25"/>
      <c r="H55" s="25"/>
    </row>
    <row r="56" spans="2:8" x14ac:dyDescent="0.2">
      <c r="B56" s="20" t="s">
        <v>89</v>
      </c>
      <c r="C56" s="55"/>
      <c r="D56" s="55"/>
      <c r="E56" s="55"/>
      <c r="F56" s="8"/>
      <c r="G56" s="8"/>
      <c r="H56" s="9"/>
    </row>
    <row r="57" spans="2:8" x14ac:dyDescent="0.2">
      <c r="B57" s="177" t="s">
        <v>122</v>
      </c>
      <c r="C57" s="172">
        <v>1240.94</v>
      </c>
      <c r="D57" s="55"/>
      <c r="E57" s="55"/>
      <c r="F57" s="8"/>
      <c r="G57" s="8"/>
      <c r="H57" s="9"/>
    </row>
    <row r="58" spans="2:8" x14ac:dyDescent="0.2">
      <c r="B58" s="177"/>
      <c r="C58" s="172"/>
      <c r="D58" s="71"/>
      <c r="E58" s="55"/>
      <c r="F58" s="8"/>
      <c r="G58" s="8"/>
      <c r="H58" s="9"/>
    </row>
    <row r="59" spans="2:8" x14ac:dyDescent="0.2">
      <c r="B59" s="177"/>
      <c r="C59" s="71"/>
      <c r="D59" s="71"/>
      <c r="E59" s="55"/>
      <c r="F59" s="8"/>
      <c r="G59" s="8"/>
      <c r="H59" s="9"/>
    </row>
    <row r="60" spans="2:8" x14ac:dyDescent="0.2">
      <c r="B60" s="177"/>
      <c r="C60" s="71"/>
      <c r="D60" s="40"/>
      <c r="E60" s="55"/>
      <c r="F60" s="8"/>
      <c r="G60" s="8"/>
      <c r="H60" s="9"/>
    </row>
    <row r="61" spans="2:8" x14ac:dyDescent="0.2">
      <c r="B61" s="67"/>
      <c r="C61" s="183"/>
      <c r="D61" s="183"/>
      <c r="E61" s="183"/>
      <c r="F61" s="155"/>
      <c r="G61" s="155"/>
      <c r="H61" s="124"/>
    </row>
    <row r="62" spans="2:8" ht="13.5" thickBot="1" x14ac:dyDescent="0.25">
      <c r="B62" s="72" t="s">
        <v>15</v>
      </c>
      <c r="C62" s="183">
        <f>SUM(C57:C61)</f>
        <v>1240.94</v>
      </c>
      <c r="D62" s="183">
        <f>SUM(D58:D61)</f>
        <v>0</v>
      </c>
      <c r="E62" s="183">
        <f>SUM(E58)</f>
        <v>0</v>
      </c>
      <c r="F62" s="155"/>
      <c r="G62" s="155"/>
      <c r="H62" s="155"/>
    </row>
    <row r="63" spans="2:8" ht="13.5" thickBot="1" x14ac:dyDescent="0.25">
      <c r="B63" s="25"/>
      <c r="C63" s="185"/>
      <c r="D63" s="186"/>
      <c r="E63" s="186"/>
      <c r="F63" s="187"/>
      <c r="G63" s="187"/>
      <c r="H63" s="188"/>
    </row>
    <row r="64" spans="2:8" x14ac:dyDescent="0.2">
      <c r="B64" s="20" t="s">
        <v>104</v>
      </c>
      <c r="C64" s="184"/>
      <c r="D64" s="184"/>
      <c r="E64" s="184"/>
      <c r="F64" s="9"/>
      <c r="G64" s="9"/>
      <c r="H64" s="9"/>
    </row>
    <row r="65" spans="2:13" x14ac:dyDescent="0.2">
      <c r="B65" s="63" t="s">
        <v>103</v>
      </c>
      <c r="C65" s="172">
        <v>1244.73</v>
      </c>
      <c r="D65" s="71"/>
      <c r="E65" s="55"/>
      <c r="F65" s="8"/>
      <c r="G65" s="8"/>
      <c r="H65" s="9"/>
    </row>
    <row r="66" spans="2:13" x14ac:dyDescent="0.2">
      <c r="B66" s="63" t="s">
        <v>105</v>
      </c>
      <c r="C66" s="40">
        <v>6272.8</v>
      </c>
      <c r="D66" s="71"/>
      <c r="E66" s="55"/>
      <c r="F66" s="8"/>
      <c r="G66" s="8"/>
      <c r="H66" s="9"/>
    </row>
    <row r="67" spans="2:13" x14ac:dyDescent="0.2">
      <c r="B67" s="63" t="s">
        <v>106</v>
      </c>
      <c r="C67" s="172">
        <v>16383.48</v>
      </c>
      <c r="D67" s="71"/>
      <c r="E67" s="55"/>
      <c r="F67" s="8"/>
      <c r="G67" s="8"/>
      <c r="H67" s="9"/>
    </row>
    <row r="68" spans="2:13" x14ac:dyDescent="0.2">
      <c r="B68" s="63" t="s">
        <v>107</v>
      </c>
      <c r="C68" s="172">
        <v>8726.9</v>
      </c>
      <c r="D68" s="71"/>
      <c r="E68" s="55"/>
      <c r="F68" s="8"/>
      <c r="G68" s="8"/>
      <c r="H68" s="9"/>
    </row>
    <row r="69" spans="2:13" x14ac:dyDescent="0.2">
      <c r="B69" s="63" t="s">
        <v>111</v>
      </c>
      <c r="C69" s="172">
        <v>8003.53</v>
      </c>
      <c r="D69" s="71"/>
      <c r="E69" s="55"/>
      <c r="F69" s="8"/>
      <c r="G69" s="8"/>
      <c r="H69" s="9"/>
    </row>
    <row r="70" spans="2:13" x14ac:dyDescent="0.2">
      <c r="B70" s="63" t="s">
        <v>108</v>
      </c>
      <c r="C70" s="172">
        <v>8830.68</v>
      </c>
      <c r="D70" s="71"/>
      <c r="E70" s="55"/>
      <c r="F70" s="8"/>
      <c r="G70" s="8"/>
      <c r="H70" s="9"/>
    </row>
    <row r="71" spans="2:13" x14ac:dyDescent="0.2">
      <c r="B71" s="63" t="s">
        <v>109</v>
      </c>
      <c r="C71" s="172">
        <v>43588.25</v>
      </c>
      <c r="D71" s="71"/>
      <c r="E71" s="55"/>
      <c r="F71" s="8"/>
      <c r="G71" s="8"/>
      <c r="H71" s="9"/>
    </row>
    <row r="72" spans="2:13" x14ac:dyDescent="0.2">
      <c r="B72" s="63" t="s">
        <v>112</v>
      </c>
      <c r="C72" s="172">
        <v>0</v>
      </c>
      <c r="D72" s="71"/>
      <c r="E72" s="55"/>
      <c r="F72" s="8"/>
      <c r="G72" s="8"/>
      <c r="H72" s="9"/>
    </row>
    <row r="73" spans="2:13" x14ac:dyDescent="0.2">
      <c r="B73" s="63" t="s">
        <v>110</v>
      </c>
      <c r="C73" s="172">
        <v>0</v>
      </c>
      <c r="D73" s="71"/>
      <c r="E73" s="55"/>
      <c r="F73" s="8"/>
      <c r="G73" s="8"/>
      <c r="H73" s="9"/>
    </row>
    <row r="74" spans="2:13" x14ac:dyDescent="0.2">
      <c r="B74" s="63" t="s">
        <v>132</v>
      </c>
      <c r="C74" s="172">
        <v>10963.69</v>
      </c>
      <c r="D74" s="71"/>
      <c r="E74" s="55"/>
      <c r="F74" s="8"/>
      <c r="G74" s="8"/>
      <c r="H74" s="9"/>
    </row>
    <row r="75" spans="2:13" x14ac:dyDescent="0.2">
      <c r="B75" s="61" t="s">
        <v>134</v>
      </c>
      <c r="C75" s="203">
        <v>4210.17</v>
      </c>
      <c r="D75" s="192"/>
      <c r="E75" s="183"/>
      <c r="F75" s="155"/>
      <c r="G75" s="155"/>
      <c r="H75" s="155"/>
    </row>
    <row r="76" spans="2:13" ht="13.5" thickBot="1" x14ac:dyDescent="0.25">
      <c r="B76" s="72" t="s">
        <v>15</v>
      </c>
      <c r="C76" s="211">
        <f>SUM(C65:C75)</f>
        <v>108224.23</v>
      </c>
      <c r="D76" s="183">
        <f>SUM(D65:D74)</f>
        <v>0</v>
      </c>
      <c r="E76" s="183">
        <f>SUM(E65:E74)</f>
        <v>0</v>
      </c>
      <c r="F76" s="155"/>
      <c r="G76" s="155"/>
      <c r="H76" s="155"/>
      <c r="M76" s="81"/>
    </row>
    <row r="77" spans="2:13" ht="13.5" thickBot="1" x14ac:dyDescent="0.25">
      <c r="B77" s="25"/>
      <c r="C77" s="185"/>
      <c r="D77" s="186"/>
      <c r="E77" s="186"/>
      <c r="F77" s="187"/>
      <c r="G77" s="187"/>
      <c r="H77" s="188"/>
    </row>
    <row r="78" spans="2:13" x14ac:dyDescent="0.2">
      <c r="B78" s="178" t="s">
        <v>35</v>
      </c>
      <c r="C78" s="184"/>
      <c r="D78" s="193"/>
      <c r="E78" s="184"/>
      <c r="F78" s="9"/>
      <c r="G78" s="9"/>
      <c r="H78" s="9"/>
    </row>
    <row r="79" spans="2:13" x14ac:dyDescent="0.2">
      <c r="B79" s="64" t="s">
        <v>113</v>
      </c>
      <c r="C79" s="172">
        <v>4248.92</v>
      </c>
      <c r="D79" s="71"/>
      <c r="E79" s="150"/>
      <c r="F79" s="8"/>
      <c r="G79" s="8"/>
      <c r="H79" s="9"/>
    </row>
    <row r="80" spans="2:13" x14ac:dyDescent="0.2">
      <c r="B80" s="61" t="s">
        <v>123</v>
      </c>
      <c r="C80" s="172">
        <v>752.04</v>
      </c>
      <c r="D80" s="123"/>
      <c r="E80" s="150"/>
      <c r="F80" s="61"/>
      <c r="G80" s="61"/>
      <c r="H80" s="8"/>
    </row>
    <row r="81" spans="2:8" x14ac:dyDescent="0.2">
      <c r="B81" s="61"/>
      <c r="C81" s="71"/>
      <c r="D81" s="71"/>
      <c r="E81" s="150"/>
      <c r="F81" s="61"/>
      <c r="G81" s="61"/>
      <c r="H81" s="8"/>
    </row>
    <row r="82" spans="2:8" x14ac:dyDescent="0.2">
      <c r="B82" s="63"/>
      <c r="C82" s="123"/>
      <c r="D82" s="123"/>
      <c r="E82" s="150"/>
      <c r="F82" s="61"/>
      <c r="G82" s="61"/>
      <c r="H82" s="8"/>
    </row>
    <row r="83" spans="2:8" x14ac:dyDescent="0.2">
      <c r="B83" s="61"/>
      <c r="C83" s="71"/>
      <c r="D83" s="71"/>
      <c r="E83" s="133"/>
      <c r="F83" s="61"/>
      <c r="G83" s="61"/>
      <c r="H83" s="8"/>
    </row>
    <row r="84" spans="2:8" x14ac:dyDescent="0.2">
      <c r="B84" s="75"/>
      <c r="C84" s="71"/>
      <c r="D84" s="71"/>
      <c r="E84" s="71"/>
      <c r="F84" s="61"/>
      <c r="G84" s="61"/>
      <c r="H84" s="8"/>
    </row>
    <row r="85" spans="2:8" ht="13.5" thickBot="1" x14ac:dyDescent="0.25">
      <c r="B85" s="72" t="s">
        <v>15</v>
      </c>
      <c r="C85" s="73">
        <f>SUM(C79:C83)</f>
        <v>5000.96</v>
      </c>
      <c r="D85" s="73">
        <f>SUM(D79:D83)</f>
        <v>0</v>
      </c>
      <c r="E85" s="73">
        <f>SUM(E80:E83)</f>
        <v>0</v>
      </c>
      <c r="F85" s="68"/>
      <c r="G85" s="68"/>
      <c r="H85" s="74"/>
    </row>
    <row r="86" spans="2:8" x14ac:dyDescent="0.2">
      <c r="B86" s="25"/>
      <c r="C86" s="54"/>
      <c r="D86" s="54"/>
      <c r="E86" s="54"/>
      <c r="F86" s="25"/>
      <c r="G86" s="25"/>
      <c r="H86" s="25"/>
    </row>
    <row r="87" spans="2:8" x14ac:dyDescent="0.2">
      <c r="B87" s="178"/>
      <c r="C87" s="55"/>
      <c r="D87" s="56"/>
      <c r="E87" s="55"/>
      <c r="F87" s="8"/>
      <c r="G87" s="8"/>
      <c r="H87" s="8"/>
    </row>
    <row r="88" spans="2:8" x14ac:dyDescent="0.2">
      <c r="B88" s="75"/>
      <c r="C88" s="55"/>
      <c r="D88" s="56">
        <v>0</v>
      </c>
      <c r="E88" s="55">
        <f>D88-C88</f>
        <v>0</v>
      </c>
      <c r="F88" s="8"/>
      <c r="G88" s="8"/>
      <c r="H88" s="8"/>
    </row>
    <row r="89" spans="2:8" x14ac:dyDescent="0.2">
      <c r="B89" s="75"/>
      <c r="C89" s="55"/>
      <c r="D89" s="56">
        <v>0</v>
      </c>
      <c r="E89" s="55">
        <f>D89-C89</f>
        <v>0</v>
      </c>
      <c r="F89" s="8"/>
      <c r="G89" s="8"/>
      <c r="H89" s="8"/>
    </row>
    <row r="90" spans="2:8" ht="13.5" thickBot="1" x14ac:dyDescent="0.25">
      <c r="B90" s="31"/>
      <c r="C90" s="55"/>
      <c r="D90" s="56"/>
      <c r="E90" s="55"/>
      <c r="F90" s="8"/>
      <c r="G90" s="8"/>
      <c r="H90" s="8"/>
    </row>
    <row r="91" spans="2:8" ht="13.5" thickBot="1" x14ac:dyDescent="0.25">
      <c r="B91" s="24" t="s">
        <v>15</v>
      </c>
      <c r="C91" s="53">
        <f>SUM(C88:C89)</f>
        <v>0</v>
      </c>
      <c r="D91" s="53">
        <f t="shared" ref="D91:E91" si="0">SUM(D88:D89)</f>
        <v>0</v>
      </c>
      <c r="E91" s="53">
        <f t="shared" si="0"/>
        <v>0</v>
      </c>
      <c r="F91" s="22"/>
      <c r="G91" s="22"/>
      <c r="H91" s="23"/>
    </row>
    <row r="92" spans="2:8" x14ac:dyDescent="0.2">
      <c r="B92" s="25"/>
      <c r="C92" s="54"/>
      <c r="D92" s="54"/>
      <c r="E92" s="54"/>
      <c r="F92" s="25"/>
      <c r="G92" s="25"/>
      <c r="H92" s="25"/>
    </row>
    <row r="93" spans="2:8" x14ac:dyDescent="0.2">
      <c r="B93" s="67"/>
      <c r="C93" s="55"/>
      <c r="D93" s="55"/>
      <c r="E93" s="55"/>
      <c r="F93" s="8"/>
      <c r="G93" s="8"/>
      <c r="H93" s="8"/>
    </row>
    <row r="94" spans="2:8" x14ac:dyDescent="0.2">
      <c r="B94" s="67" t="s">
        <v>30</v>
      </c>
      <c r="C94" s="66"/>
      <c r="D94" s="55"/>
      <c r="E94" s="55"/>
      <c r="F94" s="8"/>
      <c r="G94" s="8"/>
      <c r="H94" s="8"/>
    </row>
    <row r="95" spans="2:8" ht="13.5" thickBot="1" x14ac:dyDescent="0.25">
      <c r="B95" s="41"/>
      <c r="C95" s="183"/>
      <c r="D95" s="183"/>
      <c r="E95" s="183"/>
      <c r="F95" s="155"/>
      <c r="G95" s="155"/>
      <c r="H95" s="155"/>
    </row>
    <row r="96" spans="2:8" s="17" customFormat="1" ht="13.5" thickBot="1" x14ac:dyDescent="0.25">
      <c r="B96" s="42" t="s">
        <v>26</v>
      </c>
      <c r="C96" s="198">
        <f>C29+C40+C47+C54+C62+C76+C85+C94</f>
        <v>495495.16</v>
      </c>
      <c r="D96" s="58">
        <f>D29+D40+D47+D54+D62+D76+D85+D91+D94</f>
        <v>0</v>
      </c>
      <c r="E96" s="58">
        <v>0</v>
      </c>
      <c r="F96" s="59"/>
      <c r="G96" s="60"/>
      <c r="H96" s="60"/>
    </row>
  </sheetData>
  <mergeCells count="6">
    <mergeCell ref="C17:E19"/>
    <mergeCell ref="B8:G8"/>
    <mergeCell ref="B9:G9"/>
    <mergeCell ref="B11:G11"/>
    <mergeCell ref="B12:G12"/>
    <mergeCell ref="B10:G10"/>
  </mergeCells>
  <phoneticPr fontId="0" type="noConversion"/>
  <pageMargins left="0" right="0" top="0.43" bottom="0.36" header="0.21" footer="0.18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47"/>
  <sheetViews>
    <sheetView zoomScale="85" zoomScaleNormal="85" workbookViewId="0">
      <selection activeCell="D22" sqref="D22"/>
    </sheetView>
  </sheetViews>
  <sheetFormatPr defaultRowHeight="12.75" x14ac:dyDescent="0.2"/>
  <cols>
    <col min="1" max="1" width="9.140625" style="95"/>
    <col min="2" max="2" width="57.5703125" style="95" customWidth="1"/>
    <col min="3" max="3" width="15.28515625" style="95" bestFit="1" customWidth="1"/>
    <col min="4" max="4" width="12.85546875" style="95" bestFit="1" customWidth="1"/>
    <col min="5" max="5" width="15.5703125" style="95" customWidth="1"/>
    <col min="6" max="6" width="10.42578125" style="95" customWidth="1"/>
    <col min="7" max="7" width="11.5703125" style="95" customWidth="1"/>
    <col min="8" max="8" width="9.140625" style="95"/>
    <col min="9" max="9" width="14.85546875" style="95" customWidth="1"/>
    <col min="10" max="10" width="10.85546875" style="95" bestFit="1" customWidth="1"/>
    <col min="11" max="16384" width="9.140625" style="95"/>
  </cols>
  <sheetData>
    <row r="3" spans="2:11" ht="15.75" x14ac:dyDescent="0.25">
      <c r="B3" s="94"/>
    </row>
    <row r="4" spans="2:11" ht="16.5" thickBot="1" x14ac:dyDescent="0.3">
      <c r="B4" s="96"/>
      <c r="C4" s="97"/>
      <c r="D4" s="97"/>
      <c r="E4" s="97"/>
      <c r="F4" s="97"/>
      <c r="G4" s="97"/>
      <c r="H4" s="97"/>
      <c r="I4" s="97"/>
      <c r="J4" s="97"/>
      <c r="K4" s="97"/>
    </row>
    <row r="8" spans="2:11" x14ac:dyDescent="0.2">
      <c r="B8" s="228"/>
      <c r="C8" s="228"/>
      <c r="D8" s="228"/>
      <c r="E8" s="228"/>
      <c r="F8" s="228"/>
      <c r="G8" s="228"/>
      <c r="H8" s="228"/>
      <c r="I8" s="228"/>
      <c r="J8" s="228"/>
    </row>
    <row r="9" spans="2:11" x14ac:dyDescent="0.2">
      <c r="B9" s="228" t="s">
        <v>98</v>
      </c>
      <c r="C9" s="228"/>
      <c r="D9" s="228"/>
      <c r="E9" s="228"/>
      <c r="F9" s="228"/>
      <c r="G9" s="228"/>
      <c r="H9" s="228"/>
      <c r="I9" s="228"/>
      <c r="J9" s="228"/>
    </row>
    <row r="10" spans="2:11" ht="15" x14ac:dyDescent="0.25">
      <c r="B10" s="229" t="s">
        <v>25</v>
      </c>
      <c r="C10" s="229"/>
      <c r="D10" s="229"/>
      <c r="E10" s="229"/>
      <c r="F10" s="229"/>
      <c r="G10" s="229"/>
      <c r="H10" s="229"/>
      <c r="I10" s="229"/>
      <c r="J10" s="229"/>
    </row>
    <row r="11" spans="2:11" x14ac:dyDescent="0.2">
      <c r="B11" s="228" t="s">
        <v>24</v>
      </c>
      <c r="C11" s="228"/>
      <c r="D11" s="228"/>
      <c r="E11" s="228"/>
      <c r="F11" s="228"/>
      <c r="G11" s="228"/>
      <c r="H11" s="228"/>
      <c r="I11" s="228"/>
      <c r="J11" s="228"/>
    </row>
    <row r="12" spans="2:11" x14ac:dyDescent="0.2">
      <c r="B12" s="228" t="s">
        <v>135</v>
      </c>
      <c r="C12" s="228"/>
      <c r="D12" s="228"/>
      <c r="E12" s="228"/>
      <c r="F12" s="228"/>
      <c r="G12" s="228"/>
      <c r="H12" s="228"/>
      <c r="I12" s="228"/>
      <c r="J12" s="228"/>
    </row>
    <row r="14" spans="2:11" x14ac:dyDescent="0.2">
      <c r="F14" s="98" t="s">
        <v>29</v>
      </c>
      <c r="J14" s="99"/>
    </row>
    <row r="16" spans="2:11" x14ac:dyDescent="0.2">
      <c r="B16" s="100"/>
      <c r="C16" s="100"/>
      <c r="D16" s="101"/>
      <c r="E16" s="102"/>
      <c r="F16" s="100"/>
      <c r="G16" s="101"/>
      <c r="H16" s="102"/>
      <c r="I16" s="102"/>
      <c r="J16" s="102"/>
      <c r="K16" s="102"/>
    </row>
    <row r="17" spans="2:11" x14ac:dyDescent="0.2">
      <c r="B17" s="103"/>
      <c r="C17" s="227"/>
      <c r="D17" s="225"/>
      <c r="E17" s="226"/>
      <c r="F17" s="227"/>
      <c r="G17" s="225"/>
      <c r="H17" s="226"/>
      <c r="I17" s="104"/>
      <c r="J17" s="104"/>
      <c r="K17" s="104"/>
    </row>
    <row r="18" spans="2:11" x14ac:dyDescent="0.2">
      <c r="B18" s="105" t="s">
        <v>1</v>
      </c>
      <c r="C18" s="224" t="s">
        <v>125</v>
      </c>
      <c r="D18" s="225"/>
      <c r="E18" s="226"/>
      <c r="F18" s="227" t="s">
        <v>19</v>
      </c>
      <c r="G18" s="225"/>
      <c r="H18" s="226"/>
      <c r="I18" s="104" t="s">
        <v>16</v>
      </c>
      <c r="J18" s="104" t="s">
        <v>17</v>
      </c>
      <c r="K18" s="104" t="s">
        <v>11</v>
      </c>
    </row>
    <row r="19" spans="2:11" x14ac:dyDescent="0.2">
      <c r="B19" s="106"/>
      <c r="C19" s="106"/>
      <c r="D19" s="107"/>
      <c r="E19" s="108"/>
      <c r="F19" s="109"/>
      <c r="G19" s="110" t="s">
        <v>18</v>
      </c>
      <c r="H19" s="108"/>
      <c r="I19" s="111" t="s">
        <v>8</v>
      </c>
      <c r="J19" s="111" t="s">
        <v>10</v>
      </c>
      <c r="K19" s="111" t="s">
        <v>12</v>
      </c>
    </row>
    <row r="20" spans="2:11" x14ac:dyDescent="0.2">
      <c r="B20" s="112"/>
      <c r="C20" s="112" t="s">
        <v>6</v>
      </c>
      <c r="D20" s="113" t="s">
        <v>7</v>
      </c>
      <c r="E20" s="114" t="s">
        <v>8</v>
      </c>
      <c r="F20" s="112" t="s">
        <v>6</v>
      </c>
      <c r="G20" s="113" t="s">
        <v>7</v>
      </c>
      <c r="H20" s="114" t="s">
        <v>8</v>
      </c>
      <c r="I20" s="114"/>
      <c r="J20" s="114"/>
      <c r="K20" s="114"/>
    </row>
    <row r="21" spans="2:11" x14ac:dyDescent="0.2">
      <c r="B21" s="20" t="s">
        <v>87</v>
      </c>
      <c r="C21" s="80"/>
      <c r="D21" s="80"/>
      <c r="E21" s="80"/>
      <c r="F21" s="80"/>
      <c r="G21" s="80"/>
      <c r="H21" s="80"/>
      <c r="I21" s="116"/>
      <c r="J21" s="116"/>
      <c r="K21" s="116"/>
    </row>
    <row r="22" spans="2:11" x14ac:dyDescent="0.2">
      <c r="B22" s="117" t="s">
        <v>51</v>
      </c>
      <c r="C22" s="80">
        <v>326386.12</v>
      </c>
      <c r="D22" s="80">
        <v>326386.12</v>
      </c>
      <c r="E22" s="80"/>
      <c r="F22" s="80"/>
      <c r="G22" s="118"/>
      <c r="H22" s="80"/>
      <c r="I22" s="116"/>
      <c r="J22" s="116"/>
      <c r="K22" s="116"/>
    </row>
    <row r="23" spans="2:11" x14ac:dyDescent="0.2">
      <c r="B23" s="117" t="s">
        <v>100</v>
      </c>
      <c r="C23" s="80">
        <v>0</v>
      </c>
      <c r="D23" s="80">
        <v>0</v>
      </c>
      <c r="E23" s="80"/>
      <c r="F23" s="80"/>
      <c r="G23" s="118"/>
      <c r="H23" s="80"/>
      <c r="I23" s="117"/>
      <c r="J23" s="116"/>
      <c r="K23" s="116"/>
    </row>
    <row r="24" spans="2:11" x14ac:dyDescent="0.2">
      <c r="B24" s="115"/>
      <c r="C24" s="80"/>
      <c r="D24" s="80"/>
      <c r="E24" s="80"/>
      <c r="F24" s="80"/>
      <c r="G24" s="80"/>
      <c r="H24" s="80"/>
      <c r="I24" s="116"/>
      <c r="J24" s="116"/>
      <c r="K24" s="116"/>
    </row>
    <row r="25" spans="2:11" s="99" customFormat="1" x14ac:dyDescent="0.2">
      <c r="B25" s="119" t="s">
        <v>15</v>
      </c>
      <c r="C25" s="120">
        <f>SUM(C22:C23)</f>
        <v>326386.12</v>
      </c>
      <c r="D25" s="120">
        <f>SUM(D22:D23)</f>
        <v>326386.12</v>
      </c>
      <c r="E25" s="120">
        <f>SUM(E22:E22)</f>
        <v>0</v>
      </c>
      <c r="F25" s="121">
        <f>SUM(F22:F24)</f>
        <v>0</v>
      </c>
      <c r="G25" s="121">
        <f>SUM(G22:G24)</f>
        <v>0</v>
      </c>
      <c r="H25" s="121">
        <f>SUM(H22:H24)</f>
        <v>0</v>
      </c>
      <c r="I25" s="119"/>
      <c r="J25" s="119"/>
      <c r="K25" s="119"/>
    </row>
    <row r="26" spans="2:11" x14ac:dyDescent="0.2">
      <c r="B26" s="116"/>
      <c r="C26" s="80"/>
      <c r="D26" s="80"/>
      <c r="E26" s="80"/>
      <c r="F26" s="80"/>
      <c r="G26" s="80"/>
      <c r="H26" s="80"/>
      <c r="I26" s="116"/>
      <c r="J26" s="116"/>
      <c r="K26" s="116"/>
    </row>
    <row r="27" spans="2:11" x14ac:dyDescent="0.2">
      <c r="B27" s="20" t="s">
        <v>99</v>
      </c>
      <c r="C27" s="80"/>
      <c r="D27" s="80"/>
      <c r="E27" s="80"/>
      <c r="F27" s="80"/>
      <c r="G27" s="80"/>
      <c r="H27" s="80"/>
      <c r="I27" s="116"/>
      <c r="J27" s="116"/>
      <c r="K27" s="116"/>
    </row>
    <row r="28" spans="2:11" x14ac:dyDescent="0.2">
      <c r="B28" s="125" t="s">
        <v>114</v>
      </c>
      <c r="C28" s="80">
        <v>170000</v>
      </c>
      <c r="D28" s="80">
        <v>170000</v>
      </c>
      <c r="E28" s="80"/>
      <c r="F28" s="80"/>
      <c r="G28" s="80"/>
      <c r="H28" s="80"/>
      <c r="I28" s="116"/>
      <c r="J28" s="116"/>
      <c r="K28" s="116"/>
    </row>
    <row r="29" spans="2:11" x14ac:dyDescent="0.2">
      <c r="B29" s="116"/>
      <c r="C29" s="80"/>
      <c r="D29" s="80"/>
      <c r="E29" s="80"/>
      <c r="F29" s="80"/>
      <c r="G29" s="80"/>
      <c r="H29" s="80"/>
      <c r="I29" s="116"/>
      <c r="J29" s="116"/>
      <c r="K29" s="116"/>
    </row>
    <row r="30" spans="2:11" s="99" customFormat="1" x14ac:dyDescent="0.2">
      <c r="B30" s="119" t="s">
        <v>15</v>
      </c>
      <c r="C30" s="120">
        <f>SUM(C28:C28)</f>
        <v>170000</v>
      </c>
      <c r="D30" s="120">
        <f>SUM(D28:D28)</f>
        <v>170000</v>
      </c>
      <c r="E30" s="120">
        <f>SUM(E28:E28)</f>
        <v>0</v>
      </c>
      <c r="F30" s="121">
        <f>SUM(F28:F29)</f>
        <v>0</v>
      </c>
      <c r="G30" s="121">
        <f>SUM(G28:G29)</f>
        <v>0</v>
      </c>
      <c r="H30" s="121">
        <f>SUM(H28:H29)</f>
        <v>0</v>
      </c>
      <c r="I30" s="119"/>
      <c r="J30" s="119"/>
      <c r="K30" s="119"/>
    </row>
    <row r="31" spans="2:11" x14ac:dyDescent="0.2">
      <c r="B31" s="116"/>
      <c r="C31" s="80"/>
      <c r="D31" s="80"/>
      <c r="E31" s="80"/>
      <c r="F31" s="80"/>
      <c r="G31" s="80"/>
      <c r="H31" s="80"/>
      <c r="I31" s="116"/>
      <c r="J31" s="116"/>
      <c r="K31" s="116"/>
    </row>
    <row r="32" spans="2:11" x14ac:dyDescent="0.2">
      <c r="B32" s="116"/>
      <c r="C32" s="80"/>
      <c r="D32" s="80"/>
      <c r="E32" s="80"/>
      <c r="F32" s="80"/>
      <c r="G32" s="80"/>
      <c r="H32" s="80"/>
      <c r="I32" s="116"/>
      <c r="J32" s="116"/>
      <c r="K32" s="116"/>
    </row>
    <row r="33" spans="2:11" x14ac:dyDescent="0.2">
      <c r="B33" s="117"/>
      <c r="C33" s="80"/>
      <c r="D33" s="118"/>
      <c r="E33" s="80"/>
      <c r="F33" s="80"/>
      <c r="G33" s="118"/>
      <c r="H33" s="80"/>
      <c r="I33" s="116"/>
      <c r="J33" s="116"/>
      <c r="K33" s="116"/>
    </row>
    <row r="34" spans="2:11" x14ac:dyDescent="0.2">
      <c r="B34" s="131" t="s">
        <v>49</v>
      </c>
      <c r="C34" s="132"/>
      <c r="D34" s="118"/>
      <c r="E34" s="80"/>
      <c r="F34" s="80"/>
      <c r="G34" s="118"/>
      <c r="H34" s="80"/>
      <c r="I34" s="116"/>
      <c r="J34" s="116"/>
      <c r="K34" s="116"/>
    </row>
    <row r="35" spans="2:11" s="98" customFormat="1" x14ac:dyDescent="0.2">
      <c r="B35" s="131" t="s">
        <v>88</v>
      </c>
      <c r="C35" s="132"/>
      <c r="D35" s="168"/>
      <c r="E35" s="169"/>
      <c r="F35" s="169"/>
      <c r="G35" s="168"/>
      <c r="H35" s="169"/>
      <c r="I35" s="170"/>
      <c r="J35" s="170"/>
      <c r="K35" s="170"/>
    </row>
    <row r="36" spans="2:11" x14ac:dyDescent="0.2">
      <c r="B36" s="117"/>
      <c r="C36" s="80"/>
      <c r="D36" s="118"/>
      <c r="E36" s="80"/>
      <c r="F36" s="80"/>
      <c r="G36" s="118"/>
      <c r="H36" s="80"/>
      <c r="I36" s="116"/>
      <c r="J36" s="116"/>
      <c r="K36" s="116"/>
    </row>
    <row r="37" spans="2:11" x14ac:dyDescent="0.2">
      <c r="B37" s="117"/>
      <c r="C37" s="80"/>
      <c r="D37" s="118"/>
      <c r="E37" s="80"/>
      <c r="F37" s="80"/>
      <c r="G37" s="118"/>
      <c r="H37" s="80"/>
      <c r="I37" s="117"/>
      <c r="J37" s="116"/>
      <c r="K37" s="116"/>
    </row>
    <row r="38" spans="2:11" x14ac:dyDescent="0.2">
      <c r="B38" s="116"/>
      <c r="C38" s="80"/>
      <c r="D38" s="118"/>
      <c r="E38" s="80"/>
      <c r="F38" s="80"/>
      <c r="G38" s="118"/>
      <c r="H38" s="80"/>
      <c r="I38" s="116"/>
      <c r="J38" s="116"/>
      <c r="K38" s="116"/>
    </row>
    <row r="39" spans="2:11" x14ac:dyDescent="0.2">
      <c r="B39" s="117"/>
      <c r="C39" s="122"/>
      <c r="D39" s="123">
        <v>0</v>
      </c>
      <c r="E39" s="122">
        <f>D39-C39</f>
        <v>0</v>
      </c>
      <c r="F39" s="80"/>
      <c r="G39" s="80"/>
      <c r="H39" s="80"/>
      <c r="I39" s="116"/>
      <c r="J39" s="116"/>
      <c r="K39" s="116"/>
    </row>
    <row r="40" spans="2:11" x14ac:dyDescent="0.2">
      <c r="B40" s="117"/>
      <c r="C40" s="122"/>
      <c r="D40" s="123">
        <v>0</v>
      </c>
      <c r="E40" s="122">
        <f>D40-C40</f>
        <v>0</v>
      </c>
      <c r="F40" s="80"/>
      <c r="G40" s="80"/>
      <c r="H40" s="80"/>
      <c r="I40" s="116"/>
      <c r="J40" s="116"/>
      <c r="K40" s="116"/>
    </row>
    <row r="41" spans="2:11" x14ac:dyDescent="0.2">
      <c r="B41" s="117"/>
      <c r="C41" s="122"/>
      <c r="D41" s="123"/>
      <c r="E41" s="122"/>
      <c r="F41" s="80"/>
      <c r="G41" s="80"/>
      <c r="H41" s="80"/>
      <c r="I41" s="116"/>
      <c r="J41" s="116"/>
      <c r="K41" s="116"/>
    </row>
    <row r="42" spans="2:11" x14ac:dyDescent="0.2">
      <c r="B42" s="119"/>
      <c r="C42" s="122">
        <f>SUM(C39:C40)</f>
        <v>0</v>
      </c>
      <c r="D42" s="122">
        <f t="shared" ref="D42:E42" si="0">SUM(D39:D40)</f>
        <v>0</v>
      </c>
      <c r="E42" s="122">
        <f t="shared" si="0"/>
        <v>0</v>
      </c>
      <c r="F42" s="80"/>
      <c r="G42" s="80"/>
      <c r="H42" s="80"/>
      <c r="I42" s="116"/>
      <c r="J42" s="116"/>
      <c r="K42" s="116"/>
    </row>
    <row r="43" spans="2:11" x14ac:dyDescent="0.2">
      <c r="B43" s="119"/>
      <c r="C43" s="121"/>
      <c r="D43" s="121"/>
      <c r="E43" s="121"/>
      <c r="F43" s="121"/>
      <c r="G43" s="121"/>
      <c r="H43" s="121"/>
      <c r="I43" s="119"/>
      <c r="J43" s="119"/>
      <c r="K43" s="119"/>
    </row>
    <row r="44" spans="2:11" x14ac:dyDescent="0.2">
      <c r="B44" s="119"/>
      <c r="C44" s="122"/>
      <c r="D44" s="122"/>
      <c r="E44" s="122"/>
      <c r="F44" s="80"/>
      <c r="G44" s="80"/>
      <c r="H44" s="80"/>
      <c r="I44" s="116"/>
      <c r="J44" s="116"/>
      <c r="K44" s="116"/>
    </row>
    <row r="45" spans="2:11" x14ac:dyDescent="0.2">
      <c r="B45" s="119"/>
      <c r="C45" s="122"/>
      <c r="D45" s="122"/>
      <c r="E45" s="122"/>
      <c r="F45" s="80"/>
      <c r="G45" s="80"/>
      <c r="H45" s="80"/>
      <c r="I45" s="116"/>
      <c r="J45" s="116"/>
      <c r="K45" s="116"/>
    </row>
    <row r="46" spans="2:11" x14ac:dyDescent="0.2">
      <c r="B46" s="119"/>
      <c r="C46" s="122"/>
      <c r="D46" s="122"/>
      <c r="E46" s="122"/>
      <c r="F46" s="80"/>
      <c r="G46" s="80"/>
      <c r="H46" s="80"/>
      <c r="I46" s="116"/>
      <c r="J46" s="116"/>
      <c r="K46" s="116"/>
    </row>
    <row r="47" spans="2:11" s="99" customFormat="1" x14ac:dyDescent="0.2">
      <c r="B47" s="115" t="s">
        <v>26</v>
      </c>
      <c r="C47" s="121">
        <f>C25+C30</f>
        <v>496386.12</v>
      </c>
      <c r="D47" s="121">
        <f>D25+D30</f>
        <v>496386.12</v>
      </c>
      <c r="E47" s="121">
        <f>D47-C47</f>
        <v>0</v>
      </c>
      <c r="F47" s="121"/>
      <c r="G47" s="121"/>
      <c r="H47" s="121"/>
      <c r="I47" s="119"/>
      <c r="J47" s="119"/>
      <c r="K47" s="119"/>
    </row>
  </sheetData>
  <mergeCells count="9">
    <mergeCell ref="C18:E18"/>
    <mergeCell ref="F18:H18"/>
    <mergeCell ref="B8:J8"/>
    <mergeCell ref="B9:J9"/>
    <mergeCell ref="B10:J10"/>
    <mergeCell ref="B11:J11"/>
    <mergeCell ref="B12:J12"/>
    <mergeCell ref="C17:E17"/>
    <mergeCell ref="F17:H17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workbookViewId="0">
      <selection activeCell="E11" sqref="E11"/>
    </sheetView>
  </sheetViews>
  <sheetFormatPr defaultColWidth="8.85546875" defaultRowHeight="18.75" x14ac:dyDescent="0.3"/>
  <cols>
    <col min="1" max="2" width="8.85546875" style="134"/>
    <col min="3" max="3" width="96.42578125" style="134" customWidth="1"/>
    <col min="4" max="4" width="19.42578125" style="134" customWidth="1"/>
    <col min="5" max="5" width="16.140625" style="134" customWidth="1"/>
    <col min="6" max="6" width="16" style="134" bestFit="1" customWidth="1"/>
    <col min="7" max="7" width="8.85546875" style="134"/>
    <col min="8" max="8" width="17" style="134" customWidth="1"/>
    <col min="9" max="9" width="11.85546875" style="134" customWidth="1"/>
    <col min="10" max="12" width="8.85546875" style="134"/>
    <col min="13" max="13" width="27" style="134" customWidth="1"/>
    <col min="14" max="16384" width="8.85546875" style="134"/>
  </cols>
  <sheetData>
    <row r="1" spans="1:9" x14ac:dyDescent="0.3">
      <c r="A1" s="232" t="s">
        <v>52</v>
      </c>
      <c r="B1" s="232"/>
      <c r="C1" s="232"/>
      <c r="D1" s="232"/>
      <c r="E1" s="232"/>
    </row>
    <row r="2" spans="1:9" ht="39.950000000000003" customHeight="1" x14ac:dyDescent="0.3">
      <c r="A2" s="233" t="s">
        <v>141</v>
      </c>
      <c r="B2" s="233"/>
      <c r="C2" s="233"/>
      <c r="D2" s="233"/>
      <c r="E2" s="233"/>
      <c r="F2" s="135"/>
      <c r="G2" s="135"/>
      <c r="H2" s="135"/>
      <c r="I2" s="135"/>
    </row>
    <row r="3" spans="1:9" x14ac:dyDescent="0.3">
      <c r="A3" s="135"/>
      <c r="B3" s="135"/>
      <c r="C3" s="135"/>
      <c r="D3" s="136"/>
      <c r="E3" s="135"/>
      <c r="F3" s="135"/>
      <c r="G3" s="135"/>
      <c r="H3" s="135"/>
      <c r="I3" s="135"/>
    </row>
    <row r="4" spans="1:9" x14ac:dyDescent="0.3">
      <c r="A4" s="230" t="s">
        <v>53</v>
      </c>
      <c r="B4" s="230"/>
      <c r="C4" s="230"/>
      <c r="D4" s="230"/>
      <c r="E4" s="230"/>
      <c r="F4" s="135"/>
      <c r="G4" s="135"/>
      <c r="H4" s="135"/>
      <c r="I4" s="135"/>
    </row>
    <row r="5" spans="1:9" x14ac:dyDescent="0.3">
      <c r="A5" s="135"/>
      <c r="C5" s="135"/>
    </row>
    <row r="6" spans="1:9" ht="19.5" thickBot="1" x14ac:dyDescent="0.35">
      <c r="A6" s="135">
        <v>1</v>
      </c>
      <c r="C6" s="135" t="s">
        <v>54</v>
      </c>
      <c r="D6" s="143">
        <f>'uses of fund by component'!C71+'uses of fund by component'!C74</f>
        <v>54551.94</v>
      </c>
    </row>
    <row r="7" spans="1:9" ht="19.5" thickTop="1" x14ac:dyDescent="0.3">
      <c r="C7" s="135"/>
    </row>
    <row r="8" spans="1:9" ht="31.5" x14ac:dyDescent="0.3">
      <c r="A8" s="135">
        <v>2</v>
      </c>
      <c r="C8" s="135" t="s">
        <v>55</v>
      </c>
      <c r="D8" s="137" t="s">
        <v>56</v>
      </c>
      <c r="E8" s="137" t="s">
        <v>57</v>
      </c>
    </row>
    <row r="9" spans="1:9" x14ac:dyDescent="0.3">
      <c r="A9" s="135"/>
      <c r="B9" s="135"/>
      <c r="C9" s="135"/>
      <c r="F9" s="136"/>
    </row>
    <row r="10" spans="1:9" x14ac:dyDescent="0.3">
      <c r="A10" s="135"/>
      <c r="B10" s="135" t="s">
        <v>58</v>
      </c>
      <c r="C10" s="138" t="s">
        <v>59</v>
      </c>
      <c r="D10" s="148">
        <f>'uses of fund by component'!C51+'uses of fund by component'!C67-E10</f>
        <v>17601.86</v>
      </c>
      <c r="E10" s="148">
        <v>9400</v>
      </c>
      <c r="F10" s="136"/>
      <c r="H10" s="166"/>
    </row>
    <row r="11" spans="1:9" x14ac:dyDescent="0.3">
      <c r="A11" s="135"/>
      <c r="B11" s="135"/>
      <c r="C11" s="138"/>
      <c r="D11" s="148"/>
      <c r="E11" s="148"/>
      <c r="F11" s="136"/>
    </row>
    <row r="12" spans="1:9" x14ac:dyDescent="0.3">
      <c r="A12" s="135"/>
      <c r="B12" s="135" t="s">
        <v>60</v>
      </c>
      <c r="C12" s="138" t="s">
        <v>61</v>
      </c>
      <c r="D12" s="148">
        <f>'uses of fund by component'!C68+'uses of fund by component'!C75-E12</f>
        <v>7989.5599999999995</v>
      </c>
      <c r="E12" s="148">
        <v>4947.51</v>
      </c>
      <c r="F12" s="136"/>
      <c r="H12" s="166"/>
    </row>
    <row r="13" spans="1:9" x14ac:dyDescent="0.3">
      <c r="A13" s="135"/>
      <c r="B13" s="135"/>
      <c r="C13" s="138"/>
      <c r="D13" s="141"/>
      <c r="E13" s="141"/>
      <c r="F13" s="136"/>
    </row>
    <row r="14" spans="1:9" ht="19.5" thickBot="1" x14ac:dyDescent="0.35">
      <c r="A14" s="135"/>
      <c r="B14" s="135"/>
      <c r="C14" s="135" t="s">
        <v>62</v>
      </c>
      <c r="D14" s="142">
        <f>D10+D12+E10+E12</f>
        <v>39938.93</v>
      </c>
      <c r="E14" s="141"/>
      <c r="F14" s="136"/>
    </row>
    <row r="15" spans="1:9" ht="19.5" thickTop="1" x14ac:dyDescent="0.3">
      <c r="A15" s="135"/>
      <c r="B15" s="135"/>
      <c r="C15" s="135"/>
      <c r="D15" s="141"/>
      <c r="E15" s="141"/>
      <c r="F15" s="136"/>
    </row>
    <row r="16" spans="1:9" ht="19.5" thickBot="1" x14ac:dyDescent="0.35">
      <c r="A16" s="135">
        <v>3</v>
      </c>
      <c r="B16" s="135"/>
      <c r="C16" s="135" t="s">
        <v>63</v>
      </c>
      <c r="D16" s="142">
        <f>'uses of fund by component'!C43+'uses of fund by component'!C44</f>
        <v>6166.85</v>
      </c>
      <c r="E16" s="141"/>
      <c r="F16" s="136"/>
    </row>
    <row r="17" spans="1:9" ht="19.5" thickTop="1" x14ac:dyDescent="0.3">
      <c r="A17" s="135"/>
      <c r="B17" s="135"/>
      <c r="C17" s="135"/>
      <c r="E17" s="139"/>
      <c r="F17" s="136"/>
    </row>
    <row r="18" spans="1:9" x14ac:dyDescent="0.3">
      <c r="A18" s="230" t="s">
        <v>64</v>
      </c>
      <c r="B18" s="230"/>
      <c r="C18" s="230"/>
      <c r="D18" s="230"/>
      <c r="E18" s="230"/>
      <c r="F18" s="136"/>
    </row>
    <row r="19" spans="1:9" ht="19.5" thickBot="1" x14ac:dyDescent="0.35">
      <c r="A19" s="135">
        <v>4</v>
      </c>
      <c r="B19" s="135"/>
      <c r="C19" s="135" t="s">
        <v>65</v>
      </c>
      <c r="D19" s="210">
        <f>'uses of fund by component'!C34+'uses of fund by component'!C35</f>
        <v>91801.62</v>
      </c>
      <c r="E19" s="144"/>
      <c r="F19" s="135"/>
      <c r="G19" s="135"/>
      <c r="H19" s="135"/>
      <c r="I19" s="135"/>
    </row>
    <row r="20" spans="1:9" ht="19.5" thickTop="1" x14ac:dyDescent="0.3">
      <c r="A20" s="135"/>
      <c r="B20" s="135"/>
      <c r="C20" s="135"/>
      <c r="D20" s="147"/>
      <c r="E20" s="144"/>
      <c r="F20" s="135"/>
      <c r="G20" s="135"/>
      <c r="H20" s="135"/>
      <c r="I20" s="135"/>
    </row>
    <row r="21" spans="1:9" ht="19.5" thickBot="1" x14ac:dyDescent="0.35">
      <c r="A21" s="135">
        <v>5</v>
      </c>
      <c r="B21" s="135"/>
      <c r="C21" s="135" t="s">
        <v>66</v>
      </c>
      <c r="D21" s="140">
        <v>0</v>
      </c>
      <c r="E21" s="144"/>
      <c r="F21" s="135"/>
      <c r="G21" s="135"/>
      <c r="H21" s="135"/>
      <c r="I21" s="135"/>
    </row>
    <row r="22" spans="1:9" ht="19.5" thickTop="1" x14ac:dyDescent="0.3">
      <c r="A22" s="135"/>
      <c r="B22" s="135"/>
      <c r="C22" s="135"/>
      <c r="D22" s="147"/>
      <c r="E22" s="144"/>
      <c r="F22" s="135"/>
      <c r="G22" s="135"/>
      <c r="H22" s="135"/>
      <c r="I22" s="135"/>
    </row>
    <row r="23" spans="1:9" ht="19.5" thickBot="1" x14ac:dyDescent="0.35">
      <c r="A23" s="135">
        <v>6</v>
      </c>
      <c r="B23" s="135"/>
      <c r="C23" s="135" t="s">
        <v>67</v>
      </c>
      <c r="D23" s="210">
        <f>'uses of fund by component'!C73</f>
        <v>0</v>
      </c>
      <c r="E23" s="144"/>
      <c r="F23" s="135"/>
      <c r="G23" s="135"/>
      <c r="H23" s="135"/>
      <c r="I23" s="135"/>
    </row>
    <row r="24" spans="1:9" ht="19.5" thickTop="1" x14ac:dyDescent="0.3">
      <c r="A24" s="135"/>
      <c r="B24" s="135"/>
      <c r="C24" s="135"/>
      <c r="D24" s="146"/>
      <c r="E24" s="144"/>
      <c r="F24" s="135"/>
      <c r="G24" s="135"/>
      <c r="H24" s="135"/>
      <c r="I24" s="135"/>
    </row>
    <row r="25" spans="1:9" ht="19.5" thickBot="1" x14ac:dyDescent="0.35">
      <c r="C25" s="135" t="s">
        <v>68</v>
      </c>
      <c r="D25" s="143">
        <f>D19+D21+D23</f>
        <v>91801.62</v>
      </c>
      <c r="E25" s="144"/>
      <c r="F25" s="135"/>
      <c r="G25" s="135"/>
      <c r="H25" s="135"/>
      <c r="I25" s="135"/>
    </row>
    <row r="26" spans="1:9" ht="19.5" thickTop="1" x14ac:dyDescent="0.3">
      <c r="A26" s="230" t="s">
        <v>69</v>
      </c>
      <c r="B26" s="230"/>
      <c r="C26" s="230"/>
      <c r="D26" s="230"/>
      <c r="E26" s="230"/>
      <c r="F26" s="136"/>
    </row>
    <row r="27" spans="1:9" ht="19.5" thickBot="1" x14ac:dyDescent="0.35">
      <c r="A27" s="135">
        <v>7</v>
      </c>
      <c r="B27" s="135"/>
      <c r="C27" s="135" t="s">
        <v>69</v>
      </c>
      <c r="D27" s="143">
        <f>'uses of fund by component'!C22+'uses of fund by component'!C23+'uses of fund by component'!C24+'uses of fund by component'!C25+'uses of fund by component'!C26+'uses of fund by component'!C50</f>
        <v>259121.98</v>
      </c>
      <c r="E27" s="144"/>
      <c r="F27" s="136"/>
    </row>
    <row r="28" spans="1:9" ht="19.5" thickTop="1" x14ac:dyDescent="0.3">
      <c r="A28" s="135"/>
      <c r="B28" s="135"/>
      <c r="C28" s="135"/>
      <c r="D28" s="145"/>
      <c r="E28" s="144"/>
      <c r="F28" s="136"/>
    </row>
    <row r="29" spans="1:9" x14ac:dyDescent="0.3">
      <c r="A29" s="230" t="s">
        <v>70</v>
      </c>
      <c r="B29" s="230"/>
      <c r="C29" s="230"/>
      <c r="D29" s="230"/>
      <c r="E29" s="230"/>
      <c r="F29" s="136"/>
    </row>
    <row r="30" spans="1:9" ht="19.5" thickBot="1" x14ac:dyDescent="0.35">
      <c r="A30" s="135">
        <v>8</v>
      </c>
      <c r="C30" s="135" t="s">
        <v>71</v>
      </c>
      <c r="D30" s="143">
        <f>'uses of fund by component'!C72</f>
        <v>0</v>
      </c>
      <c r="E30" s="146"/>
    </row>
    <row r="31" spans="1:9" ht="19.5" thickTop="1" x14ac:dyDescent="0.3">
      <c r="A31" s="135"/>
      <c r="C31" s="135"/>
      <c r="D31" s="147"/>
      <c r="E31" s="146"/>
    </row>
    <row r="32" spans="1:9" x14ac:dyDescent="0.3">
      <c r="A32" s="230" t="s">
        <v>72</v>
      </c>
      <c r="B32" s="230"/>
      <c r="C32" s="230"/>
      <c r="D32" s="230"/>
      <c r="E32" s="230"/>
    </row>
    <row r="33" spans="1:6" ht="19.5" thickBot="1" x14ac:dyDescent="0.35">
      <c r="A33" s="135">
        <v>9</v>
      </c>
      <c r="C33" s="135" t="s">
        <v>73</v>
      </c>
      <c r="D33" s="143">
        <f>'uses of fund by component'!C32+'uses of fund by component'!C33</f>
        <v>13320.2</v>
      </c>
    </row>
    <row r="34" spans="1:6" ht="19.5" thickTop="1" x14ac:dyDescent="0.3">
      <c r="A34" s="135"/>
      <c r="C34" s="135"/>
    </row>
    <row r="35" spans="1:6" ht="19.7" customHeight="1" x14ac:dyDescent="0.3">
      <c r="A35" s="231" t="s">
        <v>74</v>
      </c>
      <c r="B35" s="231"/>
      <c r="C35" s="231"/>
      <c r="D35" s="231"/>
      <c r="E35" s="231"/>
    </row>
    <row r="36" spans="1:6" ht="19.5" thickBot="1" x14ac:dyDescent="0.35">
      <c r="A36" s="135">
        <v>10</v>
      </c>
      <c r="B36" s="135"/>
      <c r="C36" s="135" t="s">
        <v>75</v>
      </c>
      <c r="D36" s="149">
        <f>'uses of fund by component'!C79+'uses of fund by component'!C80</f>
        <v>5000.96</v>
      </c>
      <c r="E36" s="136"/>
      <c r="F36" s="136"/>
    </row>
    <row r="37" spans="1:6" ht="19.5" thickTop="1" x14ac:dyDescent="0.3">
      <c r="A37" s="135"/>
      <c r="B37" s="135"/>
      <c r="C37" s="135"/>
      <c r="D37" s="136"/>
      <c r="E37" s="136"/>
      <c r="F37" s="136"/>
    </row>
    <row r="38" spans="1:6" x14ac:dyDescent="0.3">
      <c r="A38" s="230" t="s">
        <v>76</v>
      </c>
      <c r="B38" s="230"/>
      <c r="C38" s="230"/>
      <c r="D38" s="230"/>
      <c r="E38" s="230"/>
      <c r="F38" s="136"/>
    </row>
    <row r="39" spans="1:6" ht="19.5" thickBot="1" x14ac:dyDescent="0.35">
      <c r="A39" s="135">
        <v>11</v>
      </c>
      <c r="C39" s="135" t="s">
        <v>77</v>
      </c>
      <c r="D39" s="143">
        <f>'uses of fund by component'!C65+'uses of fund by component'!C66+'uses of fund by component'!C69+'uses of fund by component'!C70</f>
        <v>24351.74</v>
      </c>
    </row>
    <row r="40" spans="1:6" ht="19.5" thickTop="1" x14ac:dyDescent="0.3">
      <c r="A40" s="135"/>
      <c r="C40" s="135"/>
    </row>
    <row r="41" spans="1:6" ht="19.5" thickBot="1" x14ac:dyDescent="0.35">
      <c r="A41" s="135">
        <v>12</v>
      </c>
      <c r="B41" s="135"/>
      <c r="C41" s="135" t="s">
        <v>78</v>
      </c>
      <c r="D41" s="143">
        <f>'uses of fund by component'!C57</f>
        <v>1240.94</v>
      </c>
      <c r="E41" s="135"/>
    </row>
    <row r="42" spans="1:6" ht="19.5" thickTop="1" x14ac:dyDescent="0.3">
      <c r="B42" s="135"/>
      <c r="E42" s="135"/>
      <c r="F42" s="166"/>
    </row>
    <row r="43" spans="1:6" ht="19.5" thickBot="1" x14ac:dyDescent="0.35">
      <c r="B43" s="135"/>
      <c r="C43" s="135" t="s">
        <v>79</v>
      </c>
      <c r="D43" s="143">
        <f>D6+D14+D16+D25+D27+D30+D33+D36+D39+D41</f>
        <v>495495.16000000003</v>
      </c>
      <c r="E43" s="135"/>
      <c r="F43" s="166"/>
    </row>
    <row r="44" spans="1:6" ht="19.5" thickTop="1" x14ac:dyDescent="0.3">
      <c r="F44" s="166"/>
    </row>
    <row r="45" spans="1:6" x14ac:dyDescent="0.3">
      <c r="D45" s="166"/>
      <c r="E45" s="171"/>
    </row>
    <row r="46" spans="1:6" x14ac:dyDescent="0.3">
      <c r="D46" s="166">
        <f>D43-'Sources and Uses of Funds'!D42</f>
        <v>0</v>
      </c>
    </row>
    <row r="47" spans="1:6" x14ac:dyDescent="0.3">
      <c r="D47" s="166"/>
    </row>
  </sheetData>
  <mergeCells count="9">
    <mergeCell ref="A32:E32"/>
    <mergeCell ref="A35:E35"/>
    <mergeCell ref="A38:E38"/>
    <mergeCell ref="A1:E1"/>
    <mergeCell ref="A2:E2"/>
    <mergeCell ref="A4:E4"/>
    <mergeCell ref="A18:E18"/>
    <mergeCell ref="A26:E26"/>
    <mergeCell ref="A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workbookViewId="0">
      <selection activeCell="C11" sqref="C11"/>
    </sheetView>
  </sheetViews>
  <sheetFormatPr defaultRowHeight="12.75" x14ac:dyDescent="0.2"/>
  <cols>
    <col min="1" max="1" width="15.85546875" customWidth="1"/>
    <col min="2" max="2" width="17.140625" customWidth="1"/>
    <col min="4" max="4" width="15.5703125" customWidth="1"/>
    <col min="6" max="6" width="13.85546875" customWidth="1"/>
  </cols>
  <sheetData>
    <row r="1" spans="1:6" ht="26.25" x14ac:dyDescent="0.4">
      <c r="A1" s="90" t="s">
        <v>127</v>
      </c>
      <c r="B1" s="90"/>
      <c r="C1" s="90"/>
      <c r="D1" s="90"/>
    </row>
    <row r="2" spans="1:6" x14ac:dyDescent="0.2">
      <c r="A2" s="236" t="s">
        <v>142</v>
      </c>
      <c r="B2" s="237"/>
      <c r="C2" s="237"/>
      <c r="D2" s="237"/>
    </row>
    <row r="3" spans="1:6" ht="15" customHeight="1" x14ac:dyDescent="0.2">
      <c r="A3" s="238" t="s">
        <v>37</v>
      </c>
      <c r="B3" s="77" t="s">
        <v>38</v>
      </c>
      <c r="C3" s="240" t="s">
        <v>39</v>
      </c>
      <c r="D3" s="241"/>
      <c r="E3" s="240" t="s">
        <v>40</v>
      </c>
      <c r="F3" s="241"/>
    </row>
    <row r="4" spans="1:6" ht="105" x14ac:dyDescent="0.2">
      <c r="A4" s="239"/>
      <c r="B4" s="77" t="s">
        <v>41</v>
      </c>
      <c r="C4" s="78" t="s">
        <v>42</v>
      </c>
      <c r="D4" s="77" t="s">
        <v>31</v>
      </c>
      <c r="E4" s="78" t="s">
        <v>43</v>
      </c>
      <c r="F4" s="77" t="s">
        <v>44</v>
      </c>
    </row>
    <row r="5" spans="1:6" ht="15" x14ac:dyDescent="0.25">
      <c r="A5" s="79">
        <v>45292</v>
      </c>
      <c r="B5" s="50">
        <v>4114064.5</v>
      </c>
      <c r="C5" s="242">
        <v>12.035600000000001</v>
      </c>
      <c r="D5" s="40">
        <f t="shared" ref="D5:D10" si="0">B5/C5</f>
        <v>341824.62860181462</v>
      </c>
      <c r="E5" s="206">
        <v>1.3333999999999999</v>
      </c>
      <c r="F5" s="40">
        <f t="shared" ref="F5:F10" si="1">D5*E5</f>
        <v>455788.95977765956</v>
      </c>
    </row>
    <row r="6" spans="1:6" ht="15" x14ac:dyDescent="0.25">
      <c r="A6" s="79">
        <v>45323</v>
      </c>
      <c r="B6" s="50">
        <v>4136341.2</v>
      </c>
      <c r="C6" s="242">
        <v>12.4642</v>
      </c>
      <c r="D6" s="40">
        <f t="shared" si="0"/>
        <v>331857.73655750067</v>
      </c>
      <c r="E6" s="206">
        <v>1.3262</v>
      </c>
      <c r="F6" s="40">
        <f t="shared" si="1"/>
        <v>440109.73022255738</v>
      </c>
    </row>
    <row r="7" spans="1:6" ht="15" x14ac:dyDescent="0.25">
      <c r="A7" s="79">
        <v>45352</v>
      </c>
      <c r="B7" s="50">
        <v>4109999.58</v>
      </c>
      <c r="C7" s="242">
        <v>12.877000000000001</v>
      </c>
      <c r="D7" s="40">
        <f t="shared" si="0"/>
        <v>319173.68797080062</v>
      </c>
      <c r="E7" s="206">
        <v>1.3292999999999999</v>
      </c>
      <c r="F7" s="40">
        <f t="shared" si="1"/>
        <v>424277.58341958525</v>
      </c>
    </row>
    <row r="8" spans="1:6" ht="15" x14ac:dyDescent="0.25">
      <c r="A8" s="79">
        <v>45383</v>
      </c>
      <c r="B8" s="50">
        <v>6059403.8899999997</v>
      </c>
      <c r="C8" s="242">
        <v>13.273899999999999</v>
      </c>
      <c r="D8" s="40">
        <f t="shared" si="0"/>
        <v>456490.09635450016</v>
      </c>
      <c r="E8" s="206">
        <v>1.3196000000000001</v>
      </c>
      <c r="F8" s="40">
        <f t="shared" si="1"/>
        <v>602384.33114939847</v>
      </c>
    </row>
    <row r="9" spans="1:6" ht="15" x14ac:dyDescent="0.25">
      <c r="A9" s="79">
        <v>45413</v>
      </c>
      <c r="B9" s="50">
        <v>4934554.41</v>
      </c>
      <c r="C9" s="242">
        <v>14.130100000000001</v>
      </c>
      <c r="D9" s="40">
        <f t="shared" si="0"/>
        <v>349222.89368086564</v>
      </c>
      <c r="E9" s="206">
        <v>1.3222</v>
      </c>
      <c r="F9" s="40">
        <f t="shared" si="1"/>
        <v>461742.51002484059</v>
      </c>
    </row>
    <row r="10" spans="1:6" ht="15" x14ac:dyDescent="0.25">
      <c r="A10" s="79">
        <v>45444</v>
      </c>
      <c r="B10" s="50">
        <v>4724493.21</v>
      </c>
      <c r="C10" s="242">
        <v>14.586</v>
      </c>
      <c r="D10" s="40">
        <f t="shared" si="0"/>
        <v>323906.02015631425</v>
      </c>
      <c r="E10" s="206">
        <v>1.3194999999999999</v>
      </c>
      <c r="F10" s="40">
        <f t="shared" si="1"/>
        <v>427393.99359625659</v>
      </c>
    </row>
    <row r="11" spans="1:6" ht="15" x14ac:dyDescent="0.25">
      <c r="A11" s="79">
        <v>45474</v>
      </c>
      <c r="B11" s="50"/>
      <c r="C11" s="207"/>
      <c r="D11" s="40"/>
      <c r="E11" s="206"/>
      <c r="F11" s="40">
        <f>D11*E11</f>
        <v>0</v>
      </c>
    </row>
    <row r="12" spans="1:6" ht="15" x14ac:dyDescent="0.25">
      <c r="A12" s="79">
        <v>45505</v>
      </c>
      <c r="B12" s="50"/>
      <c r="C12" s="207"/>
      <c r="D12" s="40"/>
      <c r="E12" s="206"/>
      <c r="F12" s="40">
        <f t="shared" ref="F5:F16" si="2">D12*E12</f>
        <v>0</v>
      </c>
    </row>
    <row r="13" spans="1:6" ht="15" x14ac:dyDescent="0.25">
      <c r="A13" s="79">
        <v>45536</v>
      </c>
      <c r="B13" s="50"/>
      <c r="C13" s="207"/>
      <c r="D13" s="40"/>
      <c r="E13" s="206"/>
      <c r="F13" s="40">
        <f t="shared" si="2"/>
        <v>0</v>
      </c>
    </row>
    <row r="14" spans="1:6" ht="15" x14ac:dyDescent="0.25">
      <c r="A14" s="79">
        <v>45566</v>
      </c>
      <c r="B14" s="50"/>
      <c r="C14" s="207"/>
      <c r="D14" s="40"/>
      <c r="E14" s="206"/>
      <c r="F14" s="40">
        <f t="shared" si="2"/>
        <v>0</v>
      </c>
    </row>
    <row r="15" spans="1:6" ht="15" x14ac:dyDescent="0.25">
      <c r="A15" s="79">
        <v>45597</v>
      </c>
      <c r="B15" s="50"/>
      <c r="C15" s="207"/>
      <c r="D15" s="40"/>
      <c r="E15" s="206"/>
      <c r="F15" s="40">
        <f t="shared" si="2"/>
        <v>0</v>
      </c>
    </row>
    <row r="16" spans="1:6" ht="15" x14ac:dyDescent="0.25">
      <c r="A16" s="79">
        <v>45627</v>
      </c>
      <c r="B16" s="50"/>
      <c r="C16" s="206"/>
      <c r="D16" s="40"/>
      <c r="E16" s="206"/>
      <c r="F16" s="40">
        <f t="shared" si="2"/>
        <v>0</v>
      </c>
    </row>
    <row r="17" spans="1:6" ht="15.75" thickBot="1" x14ac:dyDescent="0.3">
      <c r="A17" s="82" t="s">
        <v>36</v>
      </c>
      <c r="B17" s="83">
        <f xml:space="preserve"> SUM(B5:B16)</f>
        <v>28078856.790000003</v>
      </c>
      <c r="C17" s="208"/>
      <c r="D17" s="84">
        <f>SUM(D5:D16)</f>
        <v>2122475.0633217958</v>
      </c>
      <c r="E17" s="209"/>
      <c r="F17" s="85">
        <f>SUM(F5:F16)</f>
        <v>2811697.1081902976</v>
      </c>
    </row>
    <row r="18" spans="1:6" ht="15.75" thickTop="1" x14ac:dyDescent="0.25">
      <c r="A18" s="86" t="s">
        <v>45</v>
      </c>
      <c r="B18" s="87"/>
      <c r="C18" s="87"/>
      <c r="D18" s="87"/>
      <c r="E18" s="88"/>
      <c r="F18" s="87"/>
    </row>
    <row r="19" spans="1:6" ht="15" x14ac:dyDescent="0.25">
      <c r="A19" s="89" t="s">
        <v>46</v>
      </c>
      <c r="B19" s="87"/>
      <c r="C19" s="87"/>
      <c r="D19" s="87"/>
      <c r="E19" s="88"/>
      <c r="F19" s="87"/>
    </row>
    <row r="20" spans="1:6" ht="15" x14ac:dyDescent="0.25">
      <c r="A20" s="86"/>
      <c r="B20" s="87"/>
      <c r="C20" s="87"/>
      <c r="D20" s="87"/>
      <c r="E20" s="88"/>
      <c r="F20" s="87"/>
    </row>
    <row r="22" spans="1:6" ht="13.5" x14ac:dyDescent="0.25">
      <c r="A22" s="234" t="s">
        <v>128</v>
      </c>
      <c r="B22" s="235"/>
      <c r="C22" s="235"/>
      <c r="D22" s="235"/>
    </row>
    <row r="23" spans="1:6" x14ac:dyDescent="0.2">
      <c r="A23" t="s">
        <v>129</v>
      </c>
    </row>
    <row r="24" spans="1:6" ht="15" x14ac:dyDescent="0.25">
      <c r="A24" s="89"/>
      <c r="B24" s="87"/>
      <c r="C24" s="87"/>
      <c r="D24" s="87"/>
      <c r="E24" s="88"/>
      <c r="F24" s="87"/>
    </row>
    <row r="25" spans="1:6" ht="15" x14ac:dyDescent="0.25">
      <c r="A25" s="86"/>
      <c r="B25" s="87"/>
      <c r="C25" s="87"/>
      <c r="D25" s="87"/>
      <c r="E25" s="88"/>
      <c r="F25" s="87"/>
    </row>
    <row r="26" spans="1:6" ht="13.5" customHeight="1" x14ac:dyDescent="0.2"/>
    <row r="27" spans="1:6" ht="15" x14ac:dyDescent="0.25">
      <c r="A27" s="234"/>
      <c r="B27" s="235"/>
      <c r="C27" s="235"/>
      <c r="D27" s="235"/>
    </row>
  </sheetData>
  <mergeCells count="6">
    <mergeCell ref="A27:D27"/>
    <mergeCell ref="A2:D2"/>
    <mergeCell ref="A3:A4"/>
    <mergeCell ref="C3:D3"/>
    <mergeCell ref="E3:F3"/>
    <mergeCell ref="A22:D22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workbookViewId="0">
      <selection activeCell="E12" sqref="E12"/>
    </sheetView>
  </sheetViews>
  <sheetFormatPr defaultRowHeight="12.75" x14ac:dyDescent="0.2"/>
  <cols>
    <col min="1" max="1" width="39.42578125" customWidth="1"/>
    <col min="2" max="2" width="16.42578125" customWidth="1"/>
    <col min="3" max="3" width="16.140625" bestFit="1" customWidth="1"/>
  </cols>
  <sheetData>
    <row r="1" spans="1:3" ht="35.25" customHeight="1" x14ac:dyDescent="0.2">
      <c r="A1" s="173" t="s">
        <v>90</v>
      </c>
      <c r="B1" s="173" t="s">
        <v>91</v>
      </c>
      <c r="C1" s="173" t="s">
        <v>92</v>
      </c>
    </row>
    <row r="2" spans="1:3" ht="22.5" customHeight="1" x14ac:dyDescent="0.2">
      <c r="A2" s="8" t="s">
        <v>93</v>
      </c>
      <c r="B2" s="174">
        <v>5700000</v>
      </c>
      <c r="C2" s="175">
        <v>1</v>
      </c>
    </row>
    <row r="3" spans="1:3" ht="24" customHeight="1" x14ac:dyDescent="0.2">
      <c r="A3" s="8" t="s">
        <v>94</v>
      </c>
      <c r="B3" s="174">
        <f>'Sources and Uses of Funds'!F29</f>
        <v>5270882.26</v>
      </c>
      <c r="C3" s="176">
        <f>B3/B2</f>
        <v>0.92471618596491223</v>
      </c>
    </row>
    <row r="4" spans="1:3" ht="21.75" customHeight="1" x14ac:dyDescent="0.2">
      <c r="A4" s="8" t="s">
        <v>95</v>
      </c>
      <c r="B4" s="174">
        <f>'Sources and Uses of Funds'!F41</f>
        <v>4945297.08</v>
      </c>
      <c r="C4" s="176">
        <f>B4/B3</f>
        <v>0.93822947204288343</v>
      </c>
    </row>
    <row r="5" spans="1:3" x14ac:dyDescent="0.2">
      <c r="B5" s="81"/>
      <c r="C5" s="204"/>
    </row>
    <row r="6" spans="1:3" x14ac:dyDescent="0.2">
      <c r="B6" s="81"/>
    </row>
    <row r="7" spans="1:3" x14ac:dyDescent="0.2">
      <c r="B7" s="81"/>
      <c r="C7" s="191"/>
    </row>
    <row r="8" spans="1:3" x14ac:dyDescent="0.2">
      <c r="B8" s="81"/>
      <c r="C8" s="81"/>
    </row>
    <row r="9" spans="1:3" x14ac:dyDescent="0.2">
      <c r="B9" s="81"/>
    </row>
    <row r="11" spans="1:3" x14ac:dyDescent="0.2">
      <c r="B11" s="167"/>
    </row>
    <row r="12" spans="1:3" x14ac:dyDescent="0.2">
      <c r="B12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Sources and Uses of Funds</vt:lpstr>
      <vt:lpstr>uses of fund by component</vt:lpstr>
      <vt:lpstr>Committed Fund by component</vt:lpstr>
      <vt:lpstr>NOTES</vt:lpstr>
      <vt:lpstr>EEP</vt:lpstr>
      <vt:lpstr>DISBURSEMENT </vt:lpstr>
    </vt:vector>
  </TitlesOfParts>
  <Company>TANROADS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Lambo Yenu</cp:lastModifiedBy>
  <cp:lastPrinted>2024-04-09T12:23:19Z</cp:lastPrinted>
  <dcterms:created xsi:type="dcterms:W3CDTF">2007-11-21T06:38:14Z</dcterms:created>
  <dcterms:modified xsi:type="dcterms:W3CDTF">2024-08-07T17:58:40Z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1358434020</vt:i4>
  </property>
  <property fmtid="{D5CDD505-2E9C-101B-9397-08002B2CF9AE}" pid="3" name="_EmailSubject">
    <vt:lpwstr>Proposed Financial  Schedules for the new CTCRP - TANROADS</vt:lpwstr>
  </property>
  <property fmtid="{D5CDD505-2E9C-101B-9397-08002B2CF9AE}" pid="4" name="_AuthorEmail">
    <vt:lpwstr>meritus.njeama@tanroads.org</vt:lpwstr>
  </property>
  <property fmtid="{D5CDD505-2E9C-101B-9397-08002B2CF9AE}" pid="5" name="_AuthorEmailDisplayName">
    <vt:lpwstr>meritus njeama</vt:lpwstr>
  </property>
  <property fmtid="{D5CDD505-2E9C-101B-9397-08002B2CF9AE}" pid="6" name="_ReviewingToolsShownOnce">
    <vt:lpwstr/>
  </property>
</Properties>
</file>